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2940" windowWidth="23040" windowHeight="17680" activeTab="3"/>
  </bookViews>
  <sheets>
    <sheet name="1998-Present" sheetId="1" state="hidden" r:id="rId1"/>
    <sheet name="Sheet2" sheetId="2" state="hidden" r:id="rId2"/>
    <sheet name="1968-1997" sheetId="3" r:id="rId3"/>
    <sheet name="1998-Feb 2017" sheetId="4" r:id="rId4"/>
    <sheet name="Mar 2017-Pres" sheetId="5" r:id="rId5"/>
    <sheet name="Notes" sheetId="6" r:id="rId6"/>
    <sheet name="Sheet3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</externalReferences>
  <definedNames>
    <definedName name="_xlnm.Print_Area" localSheetId="3">'1998-Feb 2017'!$A$1:$I$247</definedName>
    <definedName name="_xlnm.Print_Area" localSheetId="0">'1998-Present'!$A$1:$I$313</definedName>
    <definedName name="_xlnm.Print_Area" localSheetId="4">'Mar 2017-Pres'!$A$1:$I$49</definedName>
  </definedNames>
  <calcPr fullCalcOnLoad="1"/>
</workbook>
</file>

<file path=xl/sharedStrings.xml><?xml version="1.0" encoding="utf-8"?>
<sst xmlns="http://schemas.openxmlformats.org/spreadsheetml/2006/main" count="4311" uniqueCount="118">
  <si>
    <t>Jan.</t>
  </si>
  <si>
    <t>Feb.</t>
  </si>
  <si>
    <t>Mar.</t>
  </si>
  <si>
    <t>Apr.</t>
  </si>
  <si>
    <t>May</t>
  </si>
  <si>
    <t>June</t>
  </si>
  <si>
    <t>Aug.</t>
  </si>
  <si>
    <t>Oct.</t>
  </si>
  <si>
    <t>Nov.</t>
  </si>
  <si>
    <t>Dec.</t>
  </si>
  <si>
    <t>DEPOSITS WITH BOJ</t>
  </si>
  <si>
    <t>Total</t>
  </si>
  <si>
    <t>Other</t>
  </si>
  <si>
    <t>Cash</t>
  </si>
  <si>
    <t>Jun</t>
  </si>
  <si>
    <t xml:space="preserve">+ Revised </t>
  </si>
  <si>
    <t>Monthly</t>
  </si>
  <si>
    <t>Commercial Bank</t>
  </si>
  <si>
    <t>Deposits With BOJ</t>
  </si>
  <si>
    <t>Cash Reserve &amp; Current Account</t>
  </si>
  <si>
    <t>Treasury Bills</t>
  </si>
  <si>
    <t>Local Registered Stocks</t>
  </si>
  <si>
    <t>Specified Assets</t>
  </si>
  <si>
    <t>Other Eligible Bonds</t>
  </si>
  <si>
    <t>JMD-000</t>
  </si>
  <si>
    <t xml:space="preserve"> </t>
  </si>
  <si>
    <t>J$000</t>
  </si>
  <si>
    <t>End of Period</t>
  </si>
  <si>
    <t>Financial Sector</t>
  </si>
  <si>
    <t>Liquid Assets</t>
  </si>
  <si>
    <t>Table 14a</t>
  </si>
  <si>
    <t>Local Registered Stocks*</t>
  </si>
  <si>
    <t>*Local Registered Stocks were phased out under the Jamaica Debt Exchange (JDX) in February 2010.</t>
  </si>
  <si>
    <t>COMMERCIAL BANKS' LIQUID HOLDINGS</t>
  </si>
  <si>
    <t>Jun.</t>
  </si>
  <si>
    <t>Sep.</t>
  </si>
  <si>
    <t xml:space="preserve">         </t>
  </si>
  <si>
    <t xml:space="preserve">           </t>
  </si>
  <si>
    <t xml:space="preserve">            </t>
  </si>
  <si>
    <t xml:space="preserve">             </t>
  </si>
  <si>
    <t xml:space="preserve">                </t>
  </si>
  <si>
    <t xml:space="preserve">              </t>
  </si>
  <si>
    <t xml:space="preserve">          </t>
  </si>
  <si>
    <t xml:space="preserve">        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</si>
  <si>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</si>
  <si>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</si>
  <si>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</si>
  <si>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</si>
  <si>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</si>
  <si>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</si>
  <si>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</si>
  <si>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</si>
  <si>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</si>
  <si>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Feb**</t>
  </si>
  <si>
    <r>
      <t>Mar.</t>
    </r>
    <r>
      <rPr>
        <vertAlign val="superscript"/>
        <sz val="10"/>
        <rFont val="Century Schoolbook"/>
        <family val="1"/>
      </rPr>
      <t>+</t>
    </r>
  </si>
  <si>
    <t>+ Provisional data March 2017 onwards</t>
  </si>
  <si>
    <t xml:space="preserve">Jan </t>
  </si>
  <si>
    <t>Notes:</t>
  </si>
  <si>
    <t>**Addition of JNBank (formerly known as Jamaica National Building Society) in February in 2017</t>
  </si>
  <si>
    <r>
      <rPr>
        <b/>
        <sz val="10"/>
        <rFont val="Century Schoolbook"/>
        <family val="1"/>
      </rPr>
      <t>Specified Assets</t>
    </r>
    <r>
      <rPr>
        <sz val="10"/>
        <rFont val="Century Schoolbook"/>
        <family val="1"/>
      </rPr>
      <t xml:space="preserve"> include Other Accounts with the BOJ</t>
    </r>
  </si>
  <si>
    <r>
      <rPr>
        <b/>
        <sz val="10"/>
        <rFont val="Century Schoolbook"/>
        <family val="1"/>
      </rPr>
      <t>Other Eligible Bonds</t>
    </r>
    <r>
      <rPr>
        <sz val="10"/>
        <rFont val="Century Schoolbook"/>
        <family val="1"/>
      </rPr>
      <t xml:space="preserve"> include Short Term Debt Securities or Instruments Issued by the Government of Jamaica (Eligible as Liquid)</t>
    </r>
  </si>
  <si>
    <t xml:space="preserve">Other: </t>
  </si>
  <si>
    <t>Call or Short Notice held on Deposits with Commercial Banks and Other Deposit-Taking Institutions in Jamaica (Eligible as Liquid)</t>
  </si>
  <si>
    <t>+ Short Term Instruments Issued by the Bank of Jamaica (Eligible as Liquid)</t>
  </si>
  <si>
    <t>+ JMD Long Term Bank of Jamaica Securities (Eligible as Liquid)</t>
  </si>
  <si>
    <t>+  Long Term Government of Securities (Eligible as Liquid)</t>
  </si>
  <si>
    <t>+ JMD Other Assets as Approved</t>
  </si>
  <si>
    <t>+ Long Term Bank of Jamaica Securities (Eligible as Liquid)</t>
  </si>
  <si>
    <t>+ Other Assets as Approved</t>
  </si>
  <si>
    <t>COMMERCIAL BANKS' LIQUID ASSEST (HOLDINGS)</t>
  </si>
  <si>
    <t>Notes and Coins</t>
  </si>
  <si>
    <t>Cash Reserve Account</t>
  </si>
  <si>
    <t>Current Account and Other Accounts (Eligible as Liquid)</t>
  </si>
  <si>
    <t>COMMERCIAL BANKS' LIQUIDITY RATIOS</t>
  </si>
  <si>
    <t>Average of Daily Balances for Each Month (J$'000)</t>
  </si>
  <si>
    <t>To Average Prescribed Liabilities (%)</t>
  </si>
  <si>
    <t>Average Prescribed Liabilities (APL)</t>
  </si>
  <si>
    <t>Liquid Assets Statutory Requirement (% to APL)</t>
  </si>
  <si>
    <t>Glossary</t>
  </si>
  <si>
    <t>Special Notes</t>
  </si>
  <si>
    <t>Average Deposits</t>
  </si>
  <si>
    <t>Total Deposits</t>
  </si>
  <si>
    <t>Cash Reserve and Current Account</t>
  </si>
  <si>
    <t>Certificates of Deposit</t>
  </si>
  <si>
    <t>Money at Call</t>
  </si>
  <si>
    <t>Specified Foreign Assets</t>
  </si>
  <si>
    <t>Equity Investment Bonds</t>
  </si>
  <si>
    <t>Local Liquid Assets</t>
  </si>
  <si>
    <t>Total Liquid Assets</t>
  </si>
  <si>
    <t>Domestic Credit</t>
  </si>
  <si>
    <t>Loans and Advances</t>
  </si>
  <si>
    <t>Date</t>
  </si>
  <si>
    <t>Table Code:</t>
  </si>
  <si>
    <t>Category:</t>
  </si>
  <si>
    <t>Table Name:</t>
  </si>
  <si>
    <t>Data Range:</t>
  </si>
  <si>
    <t>Frequency:</t>
  </si>
  <si>
    <t>Units:</t>
  </si>
  <si>
    <t>J$ Millions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</si>
  <si>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</si>
  <si>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</si>
  <si>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</si>
  <si>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Commercial Banks' Liquid Assets Holdings</t>
  </si>
  <si>
    <t>FS.CB.07</t>
  </si>
  <si>
    <t>Jan 1998 - Feb 2017</t>
  </si>
  <si>
    <t>Grand Total</t>
  </si>
  <si>
    <r>
      <rPr>
        <b/>
        <sz val="10"/>
        <rFont val="Calibri"/>
        <family val="2"/>
      </rPr>
      <t>Specified Assets</t>
    </r>
    <r>
      <rPr>
        <sz val="10"/>
        <rFont val="Calibri"/>
        <family val="2"/>
      </rPr>
      <t xml:space="preserve"> include Other Accounts with the BOJ</t>
    </r>
  </si>
  <si>
    <r>
      <rPr>
        <b/>
        <sz val="10"/>
        <rFont val="Calibri"/>
        <family val="2"/>
      </rPr>
      <t>Other Eligible Bonds</t>
    </r>
    <r>
      <rPr>
        <sz val="10"/>
        <rFont val="Calibri"/>
        <family val="2"/>
      </rPr>
      <t xml:space="preserve"> include Short Term Debt Securities or Instruments Issued by the Government of Jamaica (Eligible as Liquid)</t>
    </r>
  </si>
  <si>
    <t>Liquid Assets Statutory Requirement ($)</t>
  </si>
  <si>
    <t>Excess Liquidity</t>
  </si>
  <si>
    <t>LIQUID ASSETS STATUTORY REQUIREMENT</t>
  </si>
  <si>
    <t>Mar 1968 - Dec 1997</t>
  </si>
  <si>
    <t>Monthly*</t>
  </si>
  <si>
    <t>*Quarterly data from 1968 to 1970</t>
  </si>
  <si>
    <t>***</t>
  </si>
  <si>
    <t>Data unavailable</t>
  </si>
  <si>
    <t>**Addition of JMMB Bank in August 2017</t>
  </si>
  <si>
    <t>Mar 2017 - Dec 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</si>
</sst>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_(* #,##0.0_);_(* \(#,##0.0\);_(* &quot;-&quot;??_);_(@_)"/>
    <numFmt numFmtId="179" formatCode="_(* #,##0_);_(* \(#,##0\);_(* &quot;-&quot;??_);_(@_)"/>
    <numFmt numFmtId="180" formatCode="0.000"/>
    <numFmt numFmtId="181" formatCode="0.0"/>
    <numFmt numFmtId="182" formatCode="#,##0.0"/>
    <numFmt numFmtId="183" formatCode="&quot;J$&quot;#,##0.0;[Red]\-&quot;J$&quot;#,##0.0"/>
    <numFmt numFmtId="184" formatCode="[$-2009]dddd\,\ mmmm\ dd\,\ yyyy"/>
    <numFmt numFmtId="185" formatCode="[$-409]hh:mm:ss\ AM/PM"/>
    <numFmt numFmtId="186" formatCode="yyyy\-mm\-dd"/>
    <numFmt numFmtId="187" formatCode="mmm\-yyyy"/>
    <numFmt numFmtId="188" formatCode="[$-409]dddd\,\ mmmm\ d\,\ yyyy"/>
    <numFmt numFmtId="189" formatCode="[$-409]h:mm:ss\ AM/PM"/>
    <numFmt numFmtId="190" formatCode="#,##0;[Red]#,##0"/>
    <numFmt numFmtId="191" formatCode="_(* #,##0\);_(* \(#,##0\);_(* &quot;-&quot;\);_(@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00_);_(* \(#,##0.000\);_(* &quot;-&quot;??_);_(@_)"/>
    <numFmt numFmtId="196" formatCode="_(* #,##0.0000_);_(* \(#,##0.0000\);_(* &quot;-&quot;??_);_(@_)"/>
    <numFmt numFmtId="197" formatCode="[$-409]d\-mmm\-yy;@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"/>
    <numFmt numFmtId="207" formatCode="0.0%"/>
  </numFmts>
  <fonts count="62">
    <font>
      <sz val="10"/>
      <name val="Arial"/>
      <family val="0"/>
    </font>
    <font>
      <sz val="10"/>
      <name val="Baskervil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b/>
      <sz val="10"/>
      <name val="Bodoni MT"/>
      <family val="1"/>
    </font>
    <font>
      <sz val="10"/>
      <name val="Bodoni MT"/>
      <family val="1"/>
    </font>
    <font>
      <vertAlign val="superscript"/>
      <sz val="10"/>
      <name val="Century Schoolbook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entury Schoolbook"/>
      <family val="1"/>
    </font>
    <font>
      <b/>
      <sz val="10"/>
      <color indexed="10"/>
      <name val="Century Schoolbook"/>
      <family val="1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entury Schoolbook"/>
      <family val="1"/>
    </font>
    <font>
      <b/>
      <sz val="10"/>
      <color rgb="FFFF0000"/>
      <name val="Century Schoolbook"/>
      <family val="1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73" fontId="6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18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42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left"/>
    </xf>
    <xf numFmtId="17" fontId="55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/>
    </xf>
    <xf numFmtId="0" fontId="5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31" fillId="33" borderId="0" xfId="0" applyFont="1" applyFill="1" applyAlignment="1">
      <alignment horizontal="left"/>
    </xf>
    <xf numFmtId="0" fontId="3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10" fillId="34" borderId="0" xfId="0" applyFont="1" applyFill="1" applyAlignment="1">
      <alignment/>
    </xf>
    <xf numFmtId="197" fontId="32" fillId="34" borderId="0" xfId="0" applyNumberFormat="1" applyFont="1" applyFill="1" applyAlignment="1">
      <alignment horizontal="left"/>
    </xf>
    <xf numFmtId="0" fontId="32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32" fillId="34" borderId="0" xfId="0" applyFont="1" applyFill="1" applyAlignment="1">
      <alignment horizontal="left"/>
    </xf>
    <xf numFmtId="0" fontId="31" fillId="34" borderId="0" xfId="0" applyFont="1" applyFill="1" applyAlignment="1">
      <alignment horizontal="center"/>
    </xf>
    <xf numFmtId="0" fontId="42" fillId="35" borderId="0" xfId="0" applyFont="1" applyFill="1" applyAlignment="1">
      <alignment horizontal="left"/>
    </xf>
    <xf numFmtId="0" fontId="57" fillId="35" borderId="0" xfId="53" applyFont="1" applyFill="1" applyAlignment="1" applyProtection="1">
      <alignment horizontal="left"/>
      <protection/>
    </xf>
    <xf numFmtId="0" fontId="42" fillId="35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197" fontId="9" fillId="0" borderId="10" xfId="0" applyNumberFormat="1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/>
    </xf>
    <xf numFmtId="3" fontId="58" fillId="35" borderId="11" xfId="0" applyNumberFormat="1" applyFont="1" applyFill="1" applyBorder="1" applyAlignment="1">
      <alignment horizontal="center" vertical="center" wrapText="1"/>
    </xf>
    <xf numFmtId="197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" fontId="59" fillId="0" borderId="0" xfId="0" applyNumberFormat="1" applyFont="1" applyAlignment="1" quotePrefix="1">
      <alignment horizontal="left"/>
    </xf>
    <xf numFmtId="0" fontId="58" fillId="37" borderId="11" xfId="0" applyFont="1" applyFill="1" applyBorder="1" applyAlignment="1">
      <alignment horizontal="center" vertical="center" wrapText="1"/>
    </xf>
    <xf numFmtId="3" fontId="10" fillId="38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81" fontId="9" fillId="0" borderId="11" xfId="0" applyNumberFormat="1" applyFont="1" applyBorder="1" applyAlignment="1">
      <alignment horizontal="center"/>
    </xf>
    <xf numFmtId="3" fontId="10" fillId="2" borderId="11" xfId="0" applyNumberFormat="1" applyFont="1" applyFill="1" applyBorder="1" applyAlignment="1">
      <alignment horizontal="center"/>
    </xf>
    <xf numFmtId="182" fontId="10" fillId="39" borderId="11" xfId="0" applyNumberFormat="1" applyFont="1" applyFill="1" applyBorder="1" applyAlignment="1">
      <alignment horizontal="center"/>
    </xf>
    <xf numFmtId="181" fontId="10" fillId="38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9" fillId="0" borderId="0" xfId="0" applyNumberFormat="1" applyFont="1" applyAlignment="1" quotePrefix="1">
      <alignment/>
    </xf>
    <xf numFmtId="0" fontId="60" fillId="35" borderId="0" xfId="0" applyFont="1" applyFill="1" applyAlignment="1">
      <alignment/>
    </xf>
    <xf numFmtId="0" fontId="58" fillId="35" borderId="0" xfId="0" applyFont="1" applyFill="1" applyAlignment="1">
      <alignment/>
    </xf>
    <xf numFmtId="3" fontId="10" fillId="39" borderId="11" xfId="0" applyNumberFormat="1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 quotePrefix="1">
      <alignment horizontal="center"/>
    </xf>
    <xf numFmtId="3" fontId="10" fillId="0" borderId="12" xfId="0" applyNumberFormat="1" applyFont="1" applyBorder="1" applyAlignment="1" quotePrefix="1">
      <alignment horizontal="center"/>
    </xf>
    <xf numFmtId="0" fontId="61" fillId="0" borderId="0" xfId="0" applyFont="1" applyAlignment="1">
      <alignment horizontal="left"/>
    </xf>
    <xf numFmtId="18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8" fillId="41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wrapText="1"/>
    </xf>
    <xf numFmtId="0" fontId="58" fillId="35" borderId="11" xfId="0" applyFont="1" applyFill="1" applyBorder="1" applyAlignment="1">
      <alignment horizontal="center" vertical="center" wrapText="1"/>
    </xf>
    <xf numFmtId="0" fontId="10" fillId="42" borderId="14" xfId="57" applyFont="1" applyFill="1" applyBorder="1" applyAlignment="1">
      <alignment horizontal="center" vertical="center" wrapText="1"/>
      <protection/>
    </xf>
    <xf numFmtId="0" fontId="10" fillId="42" borderId="10" xfId="57" applyFont="1" applyFill="1" applyBorder="1" applyAlignment="1">
      <alignment horizontal="center" vertical="center" wrapText="1"/>
      <protection/>
    </xf>
    <xf numFmtId="0" fontId="10" fillId="43" borderId="15" xfId="57" applyFont="1" applyFill="1" applyBorder="1" applyAlignment="1">
      <alignment horizontal="center" vertical="center" wrapText="1"/>
      <protection/>
    </xf>
    <xf numFmtId="0" fontId="10" fillId="43" borderId="14" xfId="57" applyFont="1" applyFill="1" applyBorder="1" applyAlignment="1">
      <alignment horizontal="center" vertical="center" wrapText="1"/>
      <protection/>
    </xf>
    <xf numFmtId="0" fontId="10" fillId="43" borderId="10" xfId="57" applyFont="1" applyFill="1" applyBorder="1" applyAlignment="1">
      <alignment horizontal="center" vertical="center" wrapText="1"/>
      <protection/>
    </xf>
    <xf numFmtId="0" fontId="58" fillId="44" borderId="16" xfId="57" applyFont="1" applyFill="1" applyBorder="1" applyAlignment="1">
      <alignment horizontal="center" vertical="center" wrapText="1"/>
      <protection/>
    </xf>
    <xf numFmtId="0" fontId="58" fillId="44" borderId="17" xfId="57" applyFont="1" applyFill="1" applyBorder="1" applyAlignment="1">
      <alignment horizontal="center" vertical="center" wrapText="1"/>
      <protection/>
    </xf>
    <xf numFmtId="0" fontId="58" fillId="44" borderId="18" xfId="57" applyFont="1" applyFill="1" applyBorder="1" applyAlignment="1">
      <alignment horizontal="center" vertical="center" wrapText="1"/>
      <protection/>
    </xf>
    <xf numFmtId="0" fontId="58" fillId="41" borderId="19" xfId="0" applyFont="1" applyFill="1" applyBorder="1" applyAlignment="1">
      <alignment horizontal="center" vertical="center"/>
    </xf>
    <xf numFmtId="0" fontId="58" fillId="41" borderId="13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4" borderId="11" xfId="57" applyFont="1" applyFill="1" applyBorder="1" applyAlignment="1">
      <alignment horizontal="center" vertical="center" wrapText="1"/>
      <protection/>
    </xf>
    <xf numFmtId="0" fontId="58" fillId="35" borderId="13" xfId="0" applyFont="1" applyFill="1" applyBorder="1" applyAlignment="1">
      <alignment horizontal="center" vertical="center" wrapText="1"/>
    </xf>
    <xf numFmtId="0" fontId="10" fillId="42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externalLink" Target="externalLinks/externalLink83.xml" /><Relationship Id="rId93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85.xml" /><Relationship Id="rId95" Type="http://schemas.openxmlformats.org/officeDocument/2006/relationships/externalLink" Target="externalLinks/externalLink86.xml" /><Relationship Id="rId96" Type="http://schemas.openxmlformats.org/officeDocument/2006/relationships/externalLink" Target="externalLinks/externalLink87.xml" /><Relationship Id="rId97" Type="http://schemas.openxmlformats.org/officeDocument/2006/relationships/externalLink" Target="externalLinks/externalLink88.xml" /><Relationship Id="rId98" Type="http://schemas.openxmlformats.org/officeDocument/2006/relationships/externalLink" Target="externalLinks/externalLink89.xml" /><Relationship Id="rId99" Type="http://schemas.openxmlformats.org/officeDocument/2006/relationships/externalLink" Target="externalLinks/externalLink90.xml" /><Relationship Id="rId100" Type="http://schemas.openxmlformats.org/officeDocument/2006/relationships/externalLink" Target="externalLinks/externalLink91.xml" /><Relationship Id="rId101" Type="http://schemas.openxmlformats.org/officeDocument/2006/relationships/externalLink" Target="externalLinks/externalLink92.xml" /><Relationship Id="rId102" Type="http://schemas.openxmlformats.org/officeDocument/2006/relationships/externalLink" Target="externalLinks/externalLink93.xml" /><Relationship Id="rId103" Type="http://schemas.openxmlformats.org/officeDocument/2006/relationships/externalLink" Target="externalLinks/externalLink94.xml" /><Relationship Id="rId104" Type="http://schemas.openxmlformats.org/officeDocument/2006/relationships/externalLink" Target="externalLinks/externalLink95.xml" /><Relationship Id="rId105" Type="http://schemas.openxmlformats.org/officeDocument/2006/relationships/externalLink" Target="externalLinks/externalLink96.xml" /><Relationship Id="rId106" Type="http://schemas.openxmlformats.org/officeDocument/2006/relationships/externalLink" Target="externalLinks/externalLink97.xml" /><Relationship Id="rId107" Type="http://schemas.openxmlformats.org/officeDocument/2006/relationships/externalLink" Target="externalLinks/externalLink98.xml" /><Relationship Id="rId108" Type="http://schemas.openxmlformats.org/officeDocument/2006/relationships/externalLink" Target="externalLinks/externalLink99.xml" /><Relationship Id="rId109" Type="http://schemas.openxmlformats.org/officeDocument/2006/relationships/externalLink" Target="externalLinks/externalLink100.xml" /><Relationship Id="rId110" Type="http://schemas.openxmlformats.org/officeDocument/2006/relationships/externalLink" Target="externalLinks/externalLink101.xml" /><Relationship Id="rId111" Type="http://schemas.openxmlformats.org/officeDocument/2006/relationships/externalLink" Target="externalLinks/externalLink102.xml" /><Relationship Id="rId112" Type="http://schemas.openxmlformats.org/officeDocument/2006/relationships/externalLink" Target="externalLinks/externalLink103.xml" /><Relationship Id="rId113" Type="http://schemas.openxmlformats.org/officeDocument/2006/relationships/externalLink" Target="externalLinks/externalLink104.xml" /><Relationship Id="rId114" Type="http://schemas.openxmlformats.org/officeDocument/2006/relationships/externalLink" Target="externalLinks/externalLink105.xml" /><Relationship Id="rId115" Type="http://schemas.openxmlformats.org/officeDocument/2006/relationships/externalLink" Target="externalLinks/externalLink106.xml" /><Relationship Id="rId116" Type="http://schemas.openxmlformats.org/officeDocument/2006/relationships/externalLink" Target="externalLinks/externalLink107.xml" /><Relationship Id="rId117" Type="http://schemas.openxmlformats.org/officeDocument/2006/relationships/externalLink" Target="externalLinks/externalLink108.xml" /><Relationship Id="rId118" Type="http://schemas.openxmlformats.org/officeDocument/2006/relationships/externalLink" Target="externalLinks/externalLink109.xml" /><Relationship Id="rId119" Type="http://schemas.openxmlformats.org/officeDocument/2006/relationships/externalLink" Target="externalLinks/externalLink110.xml" /><Relationship Id="rId120" Type="http://schemas.openxmlformats.org/officeDocument/2006/relationships/externalLink" Target="externalLinks/externalLink111.xml" /><Relationship Id="rId121" Type="http://schemas.openxmlformats.org/officeDocument/2006/relationships/externalLink" Target="externalLinks/externalLink112.xml" /><Relationship Id="rId122" Type="http://schemas.openxmlformats.org/officeDocument/2006/relationships/externalLink" Target="externalLinks/externalLink113.xml" /><Relationship Id="rId123" Type="http://schemas.openxmlformats.org/officeDocument/2006/relationships/externalLink" Target="externalLinks/externalLink114.xml" /><Relationship Id="rId124" Type="http://schemas.openxmlformats.org/officeDocument/2006/relationships/externalLink" Target="externalLinks/externalLink115.xml" /><Relationship Id="rId125" Type="http://schemas.openxmlformats.org/officeDocument/2006/relationships/externalLink" Target="externalLinks/externalLink116.xml" /><Relationship Id="rId126" Type="http://schemas.openxmlformats.org/officeDocument/2006/relationships/externalLink" Target="externalLinks/externalLink117.xml" /><Relationship Id="rId127" Type="http://schemas.openxmlformats.org/officeDocument/2006/relationships/externalLink" Target="externalLinks/externalLink118.xml" /><Relationship Id="rId128" Type="http://schemas.openxmlformats.org/officeDocument/2006/relationships/externalLink" Target="externalLinks/externalLink119.xml" /><Relationship Id="rId129" Type="http://schemas.openxmlformats.org/officeDocument/2006/relationships/externalLink" Target="externalLinks/externalLink120.xml" /><Relationship Id="rId130" Type="http://schemas.openxmlformats.org/officeDocument/2006/relationships/externalLink" Target="externalLinks/externalLink121.xml" /><Relationship Id="rId131" Type="http://schemas.openxmlformats.org/officeDocument/2006/relationships/externalLink" Target="externalLinks/externalLink122.xml" /><Relationship Id="rId132" Type="http://schemas.openxmlformats.org/officeDocument/2006/relationships/externalLink" Target="externalLinks/externalLink123.xml" /><Relationship Id="rId133" Type="http://schemas.openxmlformats.org/officeDocument/2006/relationships/externalLink" Target="externalLinks/externalLink124.xml" /><Relationship Id="rId134" Type="http://schemas.openxmlformats.org/officeDocument/2006/relationships/externalLink" Target="externalLinks/externalLink125.xml" /><Relationship Id="rId135" Type="http://schemas.openxmlformats.org/officeDocument/2006/relationships/externalLink" Target="externalLinks/externalLink126.xml" /><Relationship Id="rId136" Type="http://schemas.openxmlformats.org/officeDocument/2006/relationships/externalLink" Target="externalLinks/externalLink127.xml" /><Relationship Id="rId137" Type="http://schemas.openxmlformats.org/officeDocument/2006/relationships/externalLink" Target="externalLinks/externalLink128.xml" /><Relationship Id="rId138" Type="http://schemas.openxmlformats.org/officeDocument/2006/relationships/externalLink" Target="externalLinks/externalLink129.xml" /><Relationship Id="rId139" Type="http://schemas.openxmlformats.org/officeDocument/2006/relationships/externalLink" Target="externalLinks/externalLink130.xml" /><Relationship Id="rId140" Type="http://schemas.openxmlformats.org/officeDocument/2006/relationships/externalLink" Target="externalLinks/externalLink131.xml" /><Relationship Id="rId141" Type="http://schemas.openxmlformats.org/officeDocument/2006/relationships/externalLink" Target="externalLinks/externalLink132.xml" /><Relationship Id="rId142" Type="http://schemas.openxmlformats.org/officeDocument/2006/relationships/externalLink" Target="externalLinks/externalLink133.xml" /><Relationship Id="rId143" Type="http://schemas.openxmlformats.org/officeDocument/2006/relationships/externalLink" Target="externalLinks/externalLink134.xml" /><Relationship Id="rId144" Type="http://schemas.openxmlformats.org/officeDocument/2006/relationships/externalLink" Target="externalLinks/externalLink135.xml" /><Relationship Id="rId145" Type="http://schemas.openxmlformats.org/officeDocument/2006/relationships/externalLink" Target="externalLinks/externalLink136.xml" /><Relationship Id="rId146" Type="http://schemas.openxmlformats.org/officeDocument/2006/relationships/externalLink" Target="externalLinks/externalLink137.xml" /><Relationship Id="rId147" Type="http://schemas.openxmlformats.org/officeDocument/2006/relationships/externalLink" Target="externalLinks/externalLink138.xml" /><Relationship Id="rId148" Type="http://schemas.openxmlformats.org/officeDocument/2006/relationships/externalLink" Target="externalLinks/externalLink139.xml" /><Relationship Id="rId149" Type="http://schemas.openxmlformats.org/officeDocument/2006/relationships/externalLink" Target="externalLinks/externalLink140.xml" /><Relationship Id="rId150" Type="http://schemas.openxmlformats.org/officeDocument/2006/relationships/externalLink" Target="externalLinks/externalLink141.xml" /><Relationship Id="rId151" Type="http://schemas.openxmlformats.org/officeDocument/2006/relationships/externalLink" Target="externalLinks/externalLink142.xml" /><Relationship Id="rId152" Type="http://schemas.openxmlformats.org/officeDocument/2006/relationships/externalLink" Target="externalLinks/externalLink143.xml" /><Relationship Id="rId153" Type="http://schemas.openxmlformats.org/officeDocument/2006/relationships/externalLink" Target="externalLinks/externalLink144.xml" /><Relationship Id="rId154" Type="http://schemas.openxmlformats.org/officeDocument/2006/relationships/externalLink" Target="externalLinks/externalLink145.xml" /><Relationship Id="rId155" Type="http://schemas.openxmlformats.org/officeDocument/2006/relationships/externalLink" Target="externalLinks/externalLink146.xml" /><Relationship Id="rId156" Type="http://schemas.openxmlformats.org/officeDocument/2006/relationships/externalLink" Target="externalLinks/externalLink147.xml" /><Relationship Id="rId157" Type="http://schemas.openxmlformats.org/officeDocument/2006/relationships/externalLink" Target="externalLinks/externalLink148.xml" /><Relationship Id="rId158" Type="http://schemas.openxmlformats.org/officeDocument/2006/relationships/externalLink" Target="externalLinks/externalLink149.xml" /><Relationship Id="rId159" Type="http://schemas.openxmlformats.org/officeDocument/2006/relationships/externalLink" Target="externalLinks/externalLink150.xml" /><Relationship Id="rId160" Type="http://schemas.openxmlformats.org/officeDocument/2006/relationships/externalLink" Target="externalLinks/externalLink151.xml" /><Relationship Id="rId161" Type="http://schemas.openxmlformats.org/officeDocument/2006/relationships/externalLink" Target="externalLinks/externalLink152.xml" /><Relationship Id="rId162" Type="http://schemas.openxmlformats.org/officeDocument/2006/relationships/externalLink" Target="externalLinks/externalLink153.xml" /><Relationship Id="rId163" Type="http://schemas.openxmlformats.org/officeDocument/2006/relationships/externalLink" Target="externalLinks/externalLink154.xml" /><Relationship Id="rId164" Type="http://schemas.openxmlformats.org/officeDocument/2006/relationships/externalLink" Target="externalLinks/externalLink155.xml" /><Relationship Id="rId165" Type="http://schemas.openxmlformats.org/officeDocument/2006/relationships/externalLink" Target="externalLinks/externalLink156.xml" /><Relationship Id="rId166" Type="http://schemas.openxmlformats.org/officeDocument/2006/relationships/externalLink" Target="externalLinks/externalLink157.xml" /><Relationship Id="rId167" Type="http://schemas.openxmlformats.org/officeDocument/2006/relationships/externalLink" Target="externalLinks/externalLink158.xml" /><Relationship Id="rId168" Type="http://schemas.openxmlformats.org/officeDocument/2006/relationships/externalLink" Target="externalLinks/externalLink159.xml" /><Relationship Id="rId169" Type="http://schemas.openxmlformats.org/officeDocument/2006/relationships/externalLink" Target="externalLinks/externalLink160.xml" /><Relationship Id="rId170" Type="http://schemas.openxmlformats.org/officeDocument/2006/relationships/externalLink" Target="externalLinks/externalLink161.xml" /><Relationship Id="rId171" Type="http://schemas.openxmlformats.org/officeDocument/2006/relationships/externalLink" Target="externalLinks/externalLink162.xml" /><Relationship Id="rId172" Type="http://schemas.openxmlformats.org/officeDocument/2006/relationships/externalLink" Target="externalLinks/externalLink163.xml" /><Relationship Id="rId173" Type="http://schemas.openxmlformats.org/officeDocument/2006/relationships/externalLink" Target="externalLinks/externalLink164.xml" /><Relationship Id="rId174" Type="http://schemas.openxmlformats.org/officeDocument/2006/relationships/externalLink" Target="externalLinks/externalLink165.xml" /><Relationship Id="rId175" Type="http://schemas.openxmlformats.org/officeDocument/2006/relationships/externalLink" Target="externalLinks/externalLink166.xml" /><Relationship Id="rId176" Type="http://schemas.openxmlformats.org/officeDocument/2006/relationships/externalLink" Target="externalLinks/externalLink167.xml" /><Relationship Id="rId177" Type="http://schemas.openxmlformats.org/officeDocument/2006/relationships/externalLink" Target="externalLinks/externalLink168.xml" /><Relationship Id="rId178" Type="http://schemas.openxmlformats.org/officeDocument/2006/relationships/externalLink" Target="externalLinks/externalLink169.xml" /><Relationship Id="rId179" Type="http://schemas.openxmlformats.org/officeDocument/2006/relationships/externalLink" Target="externalLinks/externalLink170.xml" /><Relationship Id="rId180" Type="http://schemas.openxmlformats.org/officeDocument/2006/relationships/externalLink" Target="externalLinks/externalLink171.xml" /><Relationship Id="rId181" Type="http://schemas.openxmlformats.org/officeDocument/2006/relationships/externalLink" Target="externalLinks/externalLink172.xml" /><Relationship Id="rId182" Type="http://schemas.openxmlformats.org/officeDocument/2006/relationships/externalLink" Target="externalLinks/externalLink173.xml" /><Relationship Id="rId183" Type="http://schemas.openxmlformats.org/officeDocument/2006/relationships/externalLink" Target="externalLinks/externalLink174.xml" /><Relationship Id="rId184" Type="http://schemas.openxmlformats.org/officeDocument/2006/relationships/externalLink" Target="externalLinks/externalLink175.xml" /><Relationship Id="rId185" Type="http://schemas.openxmlformats.org/officeDocument/2006/relationships/externalLink" Target="externalLinks/externalLink176.xml" /><Relationship Id="rId186" Type="http://schemas.openxmlformats.org/officeDocument/2006/relationships/externalLink" Target="externalLinks/externalLink177.xml" /><Relationship Id="rId187" Type="http://schemas.openxmlformats.org/officeDocument/2006/relationships/externalLink" Target="externalLinks/externalLink178.xml" /><Relationship Id="rId188" Type="http://schemas.openxmlformats.org/officeDocument/2006/relationships/externalLink" Target="externalLinks/externalLink179.xml" /><Relationship Id="rId189" Type="http://schemas.openxmlformats.org/officeDocument/2006/relationships/externalLink" Target="externalLinks/externalLink180.xml" /><Relationship Id="rId190" Type="http://schemas.openxmlformats.org/officeDocument/2006/relationships/externalLink" Target="externalLinks/externalLink181.xml" /><Relationship Id="rId191" Type="http://schemas.openxmlformats.org/officeDocument/2006/relationships/externalLink" Target="externalLinks/externalLink182.xml" /><Relationship Id="rId192" Type="http://schemas.openxmlformats.org/officeDocument/2006/relationships/externalLink" Target="externalLinks/externalLink183.xml" /><Relationship Id="rId193" Type="http://schemas.openxmlformats.org/officeDocument/2006/relationships/externalLink" Target="externalLinks/externalLink184.xml" /><Relationship Id="rId194" Type="http://schemas.openxmlformats.org/officeDocument/2006/relationships/externalLink" Target="externalLinks/externalLink185.xml" /><Relationship Id="rId195" Type="http://schemas.openxmlformats.org/officeDocument/2006/relationships/externalLink" Target="externalLinks/externalLink186.xml" /><Relationship Id="rId196" Type="http://schemas.openxmlformats.org/officeDocument/2006/relationships/externalLink" Target="externalLinks/externalLink187.xml" /><Relationship Id="rId197" Type="http://schemas.openxmlformats.org/officeDocument/2006/relationships/externalLink" Target="externalLinks/externalLink188.xml" /><Relationship Id="rId198" Type="http://schemas.openxmlformats.org/officeDocument/2006/relationships/externalLink" Target="externalLinks/externalLink189.xml" /><Relationship Id="rId199" Type="http://schemas.openxmlformats.org/officeDocument/2006/relationships/externalLink" Target="externalLinks/externalLink190.xml" /><Relationship Id="rId200" Type="http://schemas.openxmlformats.org/officeDocument/2006/relationships/externalLink" Target="externalLinks/externalLink191.xml" /><Relationship Id="rId201" Type="http://schemas.openxmlformats.org/officeDocument/2006/relationships/externalLink" Target="externalLinks/externalLink192.xml" /><Relationship Id="rId202" Type="http://schemas.openxmlformats.org/officeDocument/2006/relationships/externalLink" Target="externalLinks/externalLink193.xml" /><Relationship Id="rId203" Type="http://schemas.openxmlformats.org/officeDocument/2006/relationships/externalLink" Target="externalLinks/externalLink194.xml" /><Relationship Id="rId204" Type="http://schemas.openxmlformats.org/officeDocument/2006/relationships/externalLink" Target="externalLinks/externalLink195.xml" /><Relationship Id="rId205" Type="http://schemas.openxmlformats.org/officeDocument/2006/relationships/externalLink" Target="externalLinks/externalLink196.xml" /><Relationship Id="rId206" Type="http://schemas.openxmlformats.org/officeDocument/2006/relationships/externalLink" Target="externalLinks/externalLink197.xml" /><Relationship Id="rId207" Type="http://schemas.openxmlformats.org/officeDocument/2006/relationships/externalLink" Target="externalLinks/externalLink198.xml" /><Relationship Id="rId208" Type="http://schemas.openxmlformats.org/officeDocument/2006/relationships/externalLink" Target="externalLinks/externalLink199.xml" /><Relationship Id="rId209" Type="http://schemas.openxmlformats.org/officeDocument/2006/relationships/externalLink" Target="externalLinks/externalLink200.xml" /><Relationship Id="rId210" Type="http://schemas.openxmlformats.org/officeDocument/2006/relationships/externalLink" Target="externalLinks/externalLink201.xml" /><Relationship Id="rId211" Type="http://schemas.openxmlformats.org/officeDocument/2006/relationships/externalLink" Target="externalLinks/externalLink202.xml" /><Relationship Id="rId212" Type="http://schemas.openxmlformats.org/officeDocument/2006/relationships/externalLink" Target="externalLinks/externalLink203.xml" /><Relationship Id="rId213" Type="http://schemas.openxmlformats.org/officeDocument/2006/relationships/externalLink" Target="externalLinks/externalLink204.xml" /><Relationship Id="rId214" Type="http://schemas.openxmlformats.org/officeDocument/2006/relationships/externalLink" Target="externalLinks/externalLink205.xml" /><Relationship Id="rId215" Type="http://schemas.openxmlformats.org/officeDocument/2006/relationships/externalLink" Target="externalLinks/externalLink206.xml" /><Relationship Id="rId216" Type="http://schemas.openxmlformats.org/officeDocument/2006/relationships/externalLink" Target="externalLinks/externalLink207.xml" /><Relationship Id="rId217" Type="http://schemas.openxmlformats.org/officeDocument/2006/relationships/externalLink" Target="externalLinks/externalLink208.xml" /><Relationship Id="rId218" Type="http://schemas.openxmlformats.org/officeDocument/2006/relationships/externalLink" Target="externalLinks/externalLink209.xml" /><Relationship Id="rId219" Type="http://schemas.openxmlformats.org/officeDocument/2006/relationships/externalLink" Target="externalLinks/externalLink210.xml" /><Relationship Id="rId220" Type="http://schemas.openxmlformats.org/officeDocument/2006/relationships/externalLink" Target="externalLinks/externalLink211.xml" /><Relationship Id="rId221" Type="http://schemas.openxmlformats.org/officeDocument/2006/relationships/externalLink" Target="externalLinks/externalLink212.xml" /><Relationship Id="rId222" Type="http://schemas.openxmlformats.org/officeDocument/2006/relationships/externalLink" Target="externalLinks/externalLink213.xml" /><Relationship Id="rId223" Type="http://schemas.openxmlformats.org/officeDocument/2006/relationships/externalLink" Target="externalLinks/externalLink214.xml" /><Relationship Id="rId224" Type="http://schemas.openxmlformats.org/officeDocument/2006/relationships/externalLink" Target="externalLinks/externalLink215.xml" /><Relationship Id="rId225" Type="http://schemas.openxmlformats.org/officeDocument/2006/relationships/externalLink" Target="externalLinks/externalLink216.xml" /><Relationship Id="rId226" Type="http://schemas.openxmlformats.org/officeDocument/2006/relationships/externalLink" Target="externalLinks/externalLink217.xml" /><Relationship Id="rId227" Type="http://schemas.openxmlformats.org/officeDocument/2006/relationships/externalLink" Target="externalLinks/externalLink218.xml" /><Relationship Id="rId228" Type="http://schemas.openxmlformats.org/officeDocument/2006/relationships/externalLink" Target="externalLinks/externalLink219.xml" /><Relationship Id="rId229" Type="http://schemas.openxmlformats.org/officeDocument/2006/relationships/externalLink" Target="externalLinks/externalLink220.xml" /><Relationship Id="rId230" Type="http://schemas.openxmlformats.org/officeDocument/2006/relationships/externalLink" Target="externalLinks/externalLink221.xml" /><Relationship Id="rId231" Type="http://schemas.openxmlformats.org/officeDocument/2006/relationships/externalLink" Target="externalLinks/externalLink222.xml" /><Relationship Id="rId232" Type="http://schemas.openxmlformats.org/officeDocument/2006/relationships/externalLink" Target="externalLinks/externalLink223.xml" /><Relationship Id="rId233" Type="http://schemas.openxmlformats.org/officeDocument/2006/relationships/externalLink" Target="externalLinks/externalLink224.xml" /><Relationship Id="rId234" Type="http://schemas.openxmlformats.org/officeDocument/2006/relationships/externalLink" Target="externalLinks/externalLink225.xml" /><Relationship Id="rId235" Type="http://schemas.openxmlformats.org/officeDocument/2006/relationships/externalLink" Target="externalLinks/externalLink226.xml" /><Relationship Id="rId236" Type="http://schemas.openxmlformats.org/officeDocument/2006/relationships/externalLink" Target="externalLinks/externalLink227.xml" /><Relationship Id="rId237" Type="http://schemas.openxmlformats.org/officeDocument/2006/relationships/externalLink" Target="externalLinks/externalLink228.xml" /><Relationship Id="rId238" Type="http://schemas.openxmlformats.org/officeDocument/2006/relationships/externalLink" Target="externalLinks/externalLink229.xml" /><Relationship Id="rId239" Type="http://schemas.openxmlformats.org/officeDocument/2006/relationships/externalLink" Target="externalLinks/externalLink230.xml" /><Relationship Id="rId240" Type="http://schemas.openxmlformats.org/officeDocument/2006/relationships/externalLink" Target="externalLinks/externalLink231.xml" /><Relationship Id="rId241" Type="http://schemas.openxmlformats.org/officeDocument/2006/relationships/externalLink" Target="externalLinks/externalLink232.xml" /><Relationship Id="rId242" Type="http://schemas.openxmlformats.org/officeDocument/2006/relationships/externalLink" Target="externalLinks/externalLink233.xml" /><Relationship Id="rId243" Type="http://schemas.openxmlformats.org/officeDocument/2006/relationships/externalLink" Target="externalLinks/externalLink234.xml" /><Relationship Id="rId244" Type="http://schemas.openxmlformats.org/officeDocument/2006/relationships/externalLink" Target="externalLinks/externalLink235.xml" /><Relationship Id="rId245" Type="http://schemas.openxmlformats.org/officeDocument/2006/relationships/externalLink" Target="externalLinks/externalLink236.xml" /><Relationship Id="rId246" Type="http://schemas.openxmlformats.org/officeDocument/2006/relationships/externalLink" Target="externalLinks/externalLink237.xml" /><Relationship Id="rId247" Type="http://schemas.openxmlformats.org/officeDocument/2006/relationships/externalLink" Target="externalLinks/externalLink238.xml" /><Relationship Id="rId248" Type="http://schemas.openxmlformats.org/officeDocument/2006/relationships/externalLink" Target="externalLinks/externalLink239.xml" /><Relationship Id="rId249" Type="http://schemas.openxmlformats.org/officeDocument/2006/relationships/externalLink" Target="externalLinks/externalLink240.xml" /><Relationship Id="rId250" Type="http://schemas.openxmlformats.org/officeDocument/2006/relationships/externalLink" Target="externalLinks/externalLink241.xml" /><Relationship Id="rId251" Type="http://schemas.openxmlformats.org/officeDocument/2006/relationships/externalLink" Target="externalLinks/externalLink242.xml" /><Relationship Id="rId252" Type="http://schemas.openxmlformats.org/officeDocument/2006/relationships/externalLink" Target="externalLinks/externalLink243.xml" /><Relationship Id="rId253" Type="http://schemas.openxmlformats.org/officeDocument/2006/relationships/externalLink" Target="externalLinks/externalLink244.xml" /><Relationship Id="rId254" Type="http://schemas.openxmlformats.org/officeDocument/2006/relationships/externalLink" Target="externalLinks/externalLink245.xml" /><Relationship Id="rId255" Type="http://schemas.openxmlformats.org/officeDocument/2006/relationships/externalLink" Target="externalLinks/externalLink246.xml" /><Relationship Id="rId256" Type="http://schemas.openxmlformats.org/officeDocument/2006/relationships/externalLink" Target="externalLinks/externalLink247.xml" /><Relationship Id="rId257" Type="http://schemas.openxmlformats.org/officeDocument/2006/relationships/externalLink" Target="externalLinks/externalLink248.xml" /><Relationship Id="rId258" Type="http://schemas.openxmlformats.org/officeDocument/2006/relationships/externalLink" Target="externalLinks/externalLink249.xml" /><Relationship Id="rId2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9525</xdr:rowOff>
    </xdr:from>
    <xdr:to>
      <xdr:col>8</xdr:col>
      <xdr:colOff>438150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11144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0</xdr:rowOff>
    </xdr:from>
    <xdr:to>
      <xdr:col>7</xdr:col>
      <xdr:colOff>304800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1143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38100</xdr:rowOff>
    </xdr:from>
    <xdr:to>
      <xdr:col>7</xdr:col>
      <xdr:colOff>238125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1133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APR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JAN10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aug16.xlsx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aug%2016.xlsx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sep16.xlsx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Oct16.xlsx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Nov16.xlsx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Dec16.xlsx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7\Jan17.xlsx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7\Feb17.xlsx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Mar17.xlsx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Apr1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FEB10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May17.xlsx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Jun17.xlsx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Jul17.xlsx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Aug17.xlsx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Sep17.xlsx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Oct17.xlsx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Nov17.xlsx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7\CB_M03_Dec17.xlsx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Jan18.xlsx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Feb1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MAR10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Mar18.xlsx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Apr18.xlsx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Special_Reports\Liquid%20Assets%20Composition\CB's%20Monthly%20Liquid%20Assets%20Composition%202018.xlsx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Special_Reports\Liquid%20Assets%20Composition\CB's%20Monthly%20Liquid%20Assets%20Composition%202017.xlsx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May18.xlsx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Jun18.xlsx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Jul18.xlsx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JAMFIRMS\CB_M03\2018\CB_M03_Aug18.xlsx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feb0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mar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APR10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APR0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MAY09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JUN09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JUL09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AUG09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SEP0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OCT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NOV09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09\DEC09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JAN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MAY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FEB10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MAR1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APR1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MAY1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JUN10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JUL10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AUG10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SEP10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OCT10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NOV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JUN10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0\DEC10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JAN11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FEB11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MAR11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APR11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MAY11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JUN11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JUL11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AUG11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SEP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JUL10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OCT11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NOV11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1\DEC11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JAN12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FEB12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MAR12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APR12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MAY12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JUN12.xls" TargetMode="External" /></Relationships>
</file>

<file path=xl/externalLinks/_rels/externalLink1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JUL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AUG10.XLS" TargetMode="External" /></Relationships>
</file>

<file path=xl/externalLinks/_rels/externalLink1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AUG12.xls" TargetMode="External" /></Relationships>
</file>

<file path=xl/externalLinks/_rels/externalLink1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SEP12.xls" TargetMode="External" /></Relationships>
</file>

<file path=xl/externalLinks/_rels/externalLink1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OCT12.xls" TargetMode="External" /></Relationships>
</file>

<file path=xl/externalLinks/_rels/externalLink1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NOV12.xls" TargetMode="External" /></Relationships>
</file>

<file path=xl/externalLinks/_rels/externalLink1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2\DEC12.xls" TargetMode="External" /></Relationships>
</file>

<file path=xl/externalLinks/_rels/externalLink1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JAN13.xls" TargetMode="External" /></Relationships>
</file>

<file path=xl/externalLinks/_rels/externalLink1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FEB13.xls" TargetMode="External" /></Relationships>
</file>

<file path=xl/externalLinks/_rels/externalLink1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MAR13.xls" TargetMode="External" /></Relationships>
</file>

<file path=xl/externalLinks/_rels/externalLink1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apr13.xls" TargetMode="External" /></Relationships>
</file>

<file path=xl/externalLinks/_rels/externalLink1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MAY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SEP10.XLS" TargetMode="External" /></Relationships>
</file>

<file path=xl/externalLinks/_rels/externalLink1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JUN13.xls" TargetMode="External" /></Relationships>
</file>

<file path=xl/externalLinks/_rels/externalLink1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JUL13.xls" TargetMode="External" /></Relationships>
</file>

<file path=xl/externalLinks/_rels/externalLink1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aug13.xls" TargetMode="External" /></Relationships>
</file>

<file path=xl/externalLinks/_rels/externalLink1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SEP13.xls" TargetMode="External" /></Relationships>
</file>

<file path=xl/externalLinks/_rels/externalLink1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OCT13.xls" TargetMode="External" /></Relationships>
</file>

<file path=xl/externalLinks/_rels/externalLink1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NOV13.xls" TargetMode="External" /></Relationships>
</file>

<file path=xl/externalLinks/_rels/externalLink1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3\DEC13.xls" TargetMode="External" /></Relationships>
</file>

<file path=xl/externalLinks/_rels/externalLink1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JAN14.xls" TargetMode="External" /></Relationships>
</file>

<file path=xl/externalLinks/_rels/externalLink1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feb14.xls" TargetMode="External" /></Relationships>
</file>

<file path=xl/externalLinks/_rels/externalLink1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mar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OCT10.XLS" TargetMode="External" /></Relationships>
</file>

<file path=xl/externalLinks/_rels/externalLink1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apr14.xls" TargetMode="External" /></Relationships>
</file>

<file path=xl/externalLinks/_rels/externalLink1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MAY14.xls" TargetMode="External" /></Relationships>
</file>

<file path=xl/externalLinks/_rels/externalLink1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JUN14.xlsx" TargetMode="External" /></Relationships>
</file>

<file path=xl/externalLinks/_rels/externalLink1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jun14.xls" TargetMode="External" /></Relationships>
</file>

<file path=xl/externalLinks/_rels/externalLink1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JUL14.xlsx" TargetMode="External" /></Relationships>
</file>

<file path=xl/externalLinks/_rels/externalLink1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AUG14.xlsx" TargetMode="External" /></Relationships>
</file>

<file path=xl/externalLinks/_rels/externalLink1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SEP14.xlsx" TargetMode="External" /></Relationships>
</file>

<file path=xl/externalLinks/_rels/externalLink1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oct14.xlsx" TargetMode="External" /></Relationships>
</file>

<file path=xl/externalLinks/_rels/externalLink1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NOV14.xlsx" TargetMode="External" /></Relationships>
</file>

<file path=xl/externalLinks/_rels/externalLink1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4\DEC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MAY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NOV10.XLS" TargetMode="External" /></Relationships>
</file>

<file path=xl/externalLinks/_rels/externalLink2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Jan15.xlsx" TargetMode="External" /></Relationships>
</file>

<file path=xl/externalLinks/_rels/externalLink2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Feb15.xlsx" TargetMode="External" /></Relationships>
</file>

<file path=xl/externalLinks/_rels/externalLink2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Mar15.xlsx" TargetMode="External" /></Relationships>
</file>

<file path=xl/externalLinks/_rels/externalLink2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Mar%2015.xlsx" TargetMode="External" /></Relationships>
</file>

<file path=xl/externalLinks/_rels/externalLink2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Apr15.xlsx" TargetMode="External" /></Relationships>
</file>

<file path=xl/externalLinks/_rels/externalLink2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Apr%2015.xlsx" TargetMode="External" /></Relationships>
</file>

<file path=xl/externalLinks/_rels/externalLink2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may15.xlsx" TargetMode="External" /></Relationships>
</file>

<file path=xl/externalLinks/_rels/externalLink2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May%2015.xlsx" TargetMode="External" /></Relationships>
</file>

<file path=xl/externalLinks/_rels/externalLink2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Jun15.xlsx" TargetMode="External" /></Relationships>
</file>

<file path=xl/externalLinks/_rels/externalLink2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Jun%2015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feb09.XLS" TargetMode="External" /></Relationships>
</file>

<file path=xl/externalLinks/_rels/externalLink2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jul15.xlsx" TargetMode="External" /></Relationships>
</file>

<file path=xl/externalLinks/_rels/externalLink2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Jul%2015.xlsx" TargetMode="External" /></Relationships>
</file>

<file path=xl/externalLinks/_rels/externalLink2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aug15.xlsx" TargetMode="External" /></Relationships>
</file>

<file path=xl/externalLinks/_rels/externalLink2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Aug%2015.xlsx" TargetMode="External" /></Relationships>
</file>

<file path=xl/externalLinks/_rels/externalLink2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sep15.xlsx" TargetMode="External" /></Relationships>
</file>

<file path=xl/externalLinks/_rels/externalLink2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Sep%2015.xlsx" TargetMode="External" /></Relationships>
</file>

<file path=xl/externalLinks/_rels/externalLink2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Oct15.xlsx" TargetMode="External" /></Relationships>
</file>

<file path=xl/externalLinks/_rels/externalLink2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Oct%2015.xlsx" TargetMode="External" /></Relationships>
</file>

<file path=xl/externalLinks/_rels/externalLink2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nov15.xlsx" TargetMode="External" /></Relationships>
</file>

<file path=xl/externalLinks/_rels/externalLink2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nov%2015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mar09.XLS" TargetMode="External" /></Relationships>
</file>

<file path=xl/externalLinks/_rels/externalLink2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dec15.xlsx" TargetMode="External" /></Relationships>
</file>

<file path=xl/externalLinks/_rels/externalLink2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5\dec%2015.xlsx" TargetMode="External" /></Relationships>
</file>

<file path=xl/externalLinks/_rels/externalLink2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Jan16.xlsx" TargetMode="External" /></Relationships>
</file>

<file path=xl/externalLinks/_rels/externalLink2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feb16.xlsx" TargetMode="External" /></Relationships>
</file>

<file path=xl/externalLinks/_rels/externalLink2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Mar16.xlsx" TargetMode="External" /></Relationships>
</file>

<file path=xl/externalLinks/_rels/externalLink2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Apr16.xlsx" TargetMode="External" /></Relationships>
</file>

<file path=xl/externalLinks/_rels/externalLink2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May16.xlsx" TargetMode="External" /></Relationships>
</file>

<file path=xl/externalLinks/_rels/externalLink2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Jul16.xlsx" TargetMode="External" /></Relationships>
</file>

<file path=xl/externalLinks/_rels/externalLink2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aug16.xlsx" TargetMode="External" /></Relationships>
</file>

<file path=xl/externalLinks/_rels/externalLink2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aug%2016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0\DEC10.XLS" TargetMode="External" /></Relationships>
</file>

<file path=xl/externalLinks/_rels/externalLink2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sep16.xlsx" TargetMode="External" /></Relationships>
</file>

<file path=xl/externalLinks/_rels/externalLink2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Oct16.xlsx" TargetMode="External" /></Relationships>
</file>

<file path=xl/externalLinks/_rels/externalLink2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Nov16.xlsx" TargetMode="External" /></Relationships>
</file>

<file path=xl/externalLinks/_rels/externalLink2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Dec16.xlsx" TargetMode="External" /></Relationships>
</file>

<file path=xl/externalLinks/_rels/externalLink2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7\Jan17.xlsx" TargetMode="External" /></Relationships>
</file>

<file path=xl/externalLinks/_rels/externalLink2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7\Feb17.xlsx" TargetMode="External" /></Relationships>
</file>

<file path=xl/externalLinks/_rels/externalLink2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JAMFIRMS\Special_Reports\Liquid%20Assets%20Composition\CB's%20Monthly%20Liquid%20Assets%20Composition%202017.xlsx" TargetMode="External" /></Relationships>
</file>

<file path=xl/externalLinks/_rels/externalLink2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JAMFIRMS\Special_Reports\Liquid%20Assets%20Composition\CB's%20Monthly%20Liquid%20Assets%20Composition%202018.xlsx" TargetMode="External" /></Relationships>
</file>

<file path=xl/externalLinks/_rels/externalLink2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JAMFIRMS\Special_Reports\Liquid%20Assets%20Composition\CB's%20Monthly%20Liquid%20Assets%20Composition%202019.xlsx" TargetMode="External" /></Relationships>
</file>

<file path=xl/externalLinks/_rels/externalLink2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SSU%20files\Commercial%20Banks\JAMFIRMS\Special_Reports\Liquid%20Position\2017\CBs%20Liquid%20Position%20(JMD_USD)%202017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JAN11.XLS" TargetMode="External" /></Relationships>
</file>

<file path=xl/externalLinks/_rels/externalLink2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SSU%20files\Commercial%20Banks\JAMFIRMS\Special_Reports\Liquid%20Position\2018\CBs%20Liquid%20Position%20(JMD_USD)%202018.xlsx" TargetMode="External" /></Relationships>
</file>

<file path=xl/externalLinks/_rels/externalLink2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SSU%20files\Commercial%20Banks\JAMFIRMS\Special_Reports\Liquid%20Position\2019\CBs%20Liquid%20Position%20(JMD_USD)%202019.xlsx" TargetMode="External" /></Relationships>
</file>

<file path=xl/externalLinks/_rels/externalLink2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SSU%20files\Commercial%20Banks\JAMFIRMS\Special_Reports\Liquid%20Assets%20Composition\CB's%20Monthly%20Liquid%20Assets%20Composition%202020.xlsx" TargetMode="External" /></Relationships>
</file>

<file path=xl/externalLinks/_rels/externalLink2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Jan%2016.xlsx" TargetMode="External" /></Relationships>
</file>

<file path=xl/externalLinks/_rels/externalLink2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Feb%2016.xlsx" TargetMode="External" /></Relationships>
</file>

<file path=xl/externalLinks/_rels/externalLink2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7\Jan%2017.xlsx" TargetMode="External" /></Relationships>
</file>

<file path=xl/externalLinks/_rels/externalLink2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7\Feb%2017.xlsx" TargetMode="External" /></Relationships>
</file>

<file path=xl/externalLinks/_rels/externalLink2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CBM2\2016\Jun16.xlsx" TargetMode="External" /></Relationships>
</file>

<file path=xl/externalLinks/_rels/externalLink2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JAMFIRMS\Special_Reports\Liquid%20Assets%20Composition\CB's%20Monthly%20Liquid%20Assets%20Composition%202021.xlsx" TargetMode="External" /></Relationships>
</file>

<file path=xl/externalLinks/_rels/externalLink2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rvrnas\eip_shared\DSSU%20files\Commercial%20Banks\JAMFIRMS\Special_Reports\Liquid%20Position\2021\CBs%20Liquid%20Position%20(JMD_USD)%202021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FEB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MAR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APR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MAY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JUN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JUN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JUL1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AUG1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SEP1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OCT1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NOV1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1\DEC1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JAN1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FEB1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MAR1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APR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JUL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MAY1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JUN1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AUG1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SEP1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OCT1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NOV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ShereeseP\Desktop\verify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JAN13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FEB13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MAR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AUG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2\DEC1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apr1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MAY13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JUN13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aug13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SEP1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OCT13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NOV13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3\DEC13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JAN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SEP09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feb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mar14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apr1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MAY1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jun1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JUN14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AUG14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SEP14.xlsx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oct14.xlsx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NOV1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OCT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4\DEC14.xlsx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Jan15.xlsx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Feb15.xlsx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Mar15.xlsx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Mar%2015.xlsx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Apr15.xlsx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Apr%2015.xlsx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may15.xlsx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May%2015.xlsx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Jun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NOV09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Jun%2015.xlsx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jul15.xlsx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Jul%2015.xlsx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aug15.xlsx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Aug%2015.xlsx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sep15.xlsx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Sep%2015.xlsx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Oct15.xlsx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Oct%2015.xlsx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nov1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09\DEC09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nov%2015.xlsx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dec15.xlsx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5\dec%2015.xlsx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Jan16.xlsx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feb16.xlsx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Mar16.xlsx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Apr16.xlsx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May16.xlsx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jun16.xlsx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as_Server\EIP_Shared\DSSU%20files\Commercial%20Banks\CBM2\2016\Jul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09"/>
    </sheetNames>
    <sheetDataSet>
      <sheetData sheetId="0">
        <row r="20">
          <cell r="B20">
            <v>5188274.865</v>
          </cell>
          <cell r="D20">
            <v>29430513.199</v>
          </cell>
          <cell r="E20">
            <v>525214.9909999999</v>
          </cell>
          <cell r="G20">
            <v>15827481.418</v>
          </cell>
          <cell r="L20">
            <v>464874.224</v>
          </cell>
          <cell r="M20">
            <v>4073566.6610000003</v>
          </cell>
          <cell r="P20">
            <v>314999.523</v>
          </cell>
          <cell r="Q20">
            <v>23433995.757999998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10"/>
      <sheetName val="OCT09"/>
      <sheetName val="J09"/>
      <sheetName val="JA09"/>
      <sheetName val="JAN09"/>
      <sheetName val="JAN9"/>
      <sheetName val="JAN"/>
      <sheetName val="JAN1"/>
    </sheetNames>
    <sheetDataSet>
      <sheetData sheetId="0">
        <row r="20">
          <cell r="B20">
            <v>6224710.4120000005</v>
          </cell>
          <cell r="D20">
            <v>29672269.542</v>
          </cell>
          <cell r="E20">
            <v>484387.0729999999</v>
          </cell>
          <cell r="G20">
            <v>18559328.854000002</v>
          </cell>
          <cell r="L20">
            <v>555937.516</v>
          </cell>
          <cell r="M20">
            <v>897216.408</v>
          </cell>
          <cell r="P20">
            <v>448660.418</v>
          </cell>
          <cell r="Q20">
            <v>19989916.834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ug 16"/>
      <sheetName val="AugD"/>
      <sheetName val="AugFC"/>
      <sheetName val="Aug16"/>
    </sheetNames>
    <sheetDataSet>
      <sheetData sheetId="0">
        <row r="19">
          <cell r="B19">
            <v>9325041.097000001</v>
          </cell>
          <cell r="D19">
            <v>40964238.835</v>
          </cell>
          <cell r="E19">
            <v>730286.639</v>
          </cell>
          <cell r="G19">
            <v>5531084.091</v>
          </cell>
          <cell r="M19">
            <v>0</v>
          </cell>
          <cell r="P19">
            <v>3098663.906</v>
          </cell>
          <cell r="Q19">
            <v>41489014.342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ug 16"/>
    </sheetNames>
    <sheetDataSet>
      <sheetData sheetId="0">
        <row r="19">
          <cell r="L19">
            <v>206231.016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Sep 16"/>
      <sheetName val="Aug 16"/>
    </sheetNames>
    <sheetDataSet>
      <sheetData sheetId="0">
        <row r="19">
          <cell r="B19">
            <v>9422573.528</v>
          </cell>
          <cell r="D19">
            <v>41537662.39000001</v>
          </cell>
          <cell r="E19">
            <v>625426.132</v>
          </cell>
          <cell r="G19">
            <v>4671772.728</v>
          </cell>
          <cell r="L19">
            <v>122191.48</v>
          </cell>
          <cell r="M19">
            <v>0</v>
          </cell>
          <cell r="P19">
            <v>3404730.095</v>
          </cell>
          <cell r="Q19">
            <v>42029961.116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Oct 16"/>
      <sheetName val="Aug 16"/>
    </sheetNames>
    <sheetDataSet>
      <sheetData sheetId="0">
        <row r="19">
          <cell r="B19">
            <v>10029944.833999999</v>
          </cell>
          <cell r="D19">
            <v>42025467.509</v>
          </cell>
          <cell r="E19">
            <v>1375230.3690000002</v>
          </cell>
          <cell r="G19">
            <v>1151526.316</v>
          </cell>
          <cell r="L19">
            <v>98442.3</v>
          </cell>
          <cell r="M19">
            <v>0</v>
          </cell>
          <cell r="P19">
            <v>3678726.521</v>
          </cell>
          <cell r="Q19">
            <v>41519857.71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Nov 16"/>
    </sheetNames>
    <sheetDataSet>
      <sheetData sheetId="0">
        <row r="19">
          <cell r="B19">
            <v>9146408.757</v>
          </cell>
          <cell r="D19">
            <v>41751769.618999995</v>
          </cell>
          <cell r="E19">
            <v>861007.2339999999</v>
          </cell>
          <cell r="G19">
            <v>2151181.818</v>
          </cell>
          <cell r="L19">
            <v>114148.884</v>
          </cell>
          <cell r="M19">
            <v>0</v>
          </cell>
          <cell r="P19">
            <v>3402536.8159999996</v>
          </cell>
          <cell r="Q19">
            <v>43202963.719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Dec 16"/>
    </sheetNames>
    <sheetDataSet>
      <sheetData sheetId="0">
        <row r="19">
          <cell r="B19">
            <v>10752299.931000002</v>
          </cell>
          <cell r="D19">
            <v>41963582.057000004</v>
          </cell>
          <cell r="E19">
            <v>1502729.801</v>
          </cell>
          <cell r="G19">
            <v>4072750</v>
          </cell>
          <cell r="L19">
            <v>135394.842</v>
          </cell>
          <cell r="M19">
            <v>0</v>
          </cell>
          <cell r="P19">
            <v>3402707.037</v>
          </cell>
          <cell r="Q19">
            <v>43173277.076000005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Jan 17"/>
    </sheetNames>
    <sheetDataSet>
      <sheetData sheetId="0">
        <row r="19">
          <cell r="B19">
            <v>10227887.290000001</v>
          </cell>
          <cell r="D19">
            <v>43201073.18</v>
          </cell>
          <cell r="E19">
            <v>928400.782</v>
          </cell>
          <cell r="G19">
            <v>7616904.762999998</v>
          </cell>
          <cell r="L19">
            <v>315419.241</v>
          </cell>
          <cell r="M19">
            <v>0</v>
          </cell>
          <cell r="P19">
            <v>3400594.7600000002</v>
          </cell>
          <cell r="Q19">
            <v>43072964.529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Feb 17"/>
    </sheetNames>
    <sheetDataSet>
      <sheetData sheetId="0">
        <row r="20">
          <cell r="B20">
            <v>10598076.542000001</v>
          </cell>
          <cell r="D20">
            <v>50266399.99099999</v>
          </cell>
          <cell r="E20">
            <v>902919.175</v>
          </cell>
          <cell r="G20">
            <v>14933574.726</v>
          </cell>
          <cell r="L20">
            <v>518422.00899999996</v>
          </cell>
          <cell r="M20">
            <v>0</v>
          </cell>
          <cell r="P20">
            <v>8555343.153</v>
          </cell>
          <cell r="Q20">
            <v>44929025.70300001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5">
          <cell r="S5">
            <v>3009026</v>
          </cell>
        </row>
        <row r="6">
          <cell r="Q6">
            <v>194706</v>
          </cell>
        </row>
        <row r="9">
          <cell r="Q9">
            <v>50361666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  <sheetName val="DATA_M03b"/>
    </sheetNames>
    <sheetDataSet>
      <sheetData sheetId="1">
        <row r="5">
          <cell r="S5">
            <v>3151251</v>
          </cell>
        </row>
        <row r="6">
          <cell r="Q6">
            <v>400690</v>
          </cell>
        </row>
        <row r="9">
          <cell r="Q9">
            <v>51891457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B09"/>
    </sheetNames>
    <sheetDataSet>
      <sheetData sheetId="0">
        <row r="20">
          <cell r="B20">
            <v>5873430.421999999</v>
          </cell>
          <cell r="D20">
            <v>29794912.682999995</v>
          </cell>
          <cell r="E20">
            <v>1364787.828</v>
          </cell>
          <cell r="G20">
            <v>17717382.695</v>
          </cell>
          <cell r="L20">
            <v>635041.861</v>
          </cell>
          <cell r="M20">
            <v>0</v>
          </cell>
          <cell r="P20">
            <v>451704.019</v>
          </cell>
          <cell r="Q20">
            <v>20034818.179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5">
          <cell r="S5">
            <v>3040566</v>
          </cell>
        </row>
        <row r="6">
          <cell r="Q6">
            <v>1998987</v>
          </cell>
        </row>
        <row r="9">
          <cell r="Q9">
            <v>51791066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  <sheetName val="DATA_M03b"/>
    </sheetNames>
    <sheetDataSet>
      <sheetData sheetId="1">
        <row r="5">
          <cell r="S5">
            <v>3001036</v>
          </cell>
        </row>
        <row r="6">
          <cell r="Q6">
            <v>1017919</v>
          </cell>
        </row>
        <row r="9">
          <cell r="Q9">
            <v>54277917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  <sheetName val="DATA_M03b"/>
    </sheetNames>
    <sheetDataSet>
      <sheetData sheetId="1">
        <row r="5">
          <cell r="S5">
            <v>3597581</v>
          </cell>
        </row>
        <row r="6">
          <cell r="Q6">
            <v>1276601</v>
          </cell>
        </row>
        <row r="9">
          <cell r="Q9">
            <v>55112609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5">
          <cell r="U5">
            <v>3058678</v>
          </cell>
        </row>
        <row r="6">
          <cell r="S6">
            <v>1296881</v>
          </cell>
        </row>
        <row r="9">
          <cell r="S9">
            <v>56728719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  <sheetName val="DATA_M03b"/>
    </sheetNames>
    <sheetDataSet>
      <sheetData sheetId="1">
        <row r="5">
          <cell r="U5">
            <v>3198641</v>
          </cell>
        </row>
        <row r="6">
          <cell r="S6">
            <v>3831429</v>
          </cell>
        </row>
        <row r="9">
          <cell r="S9">
            <v>59020868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5">
          <cell r="U5">
            <v>5019768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1498388</v>
          </cell>
        </row>
        <row r="9">
          <cell r="S9">
            <v>60380196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1652347</v>
          </cell>
        </row>
        <row r="9">
          <cell r="S9">
            <v>60622641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1017707</v>
          </cell>
        </row>
        <row r="9">
          <cell r="S9">
            <v>62756046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433877</v>
          </cell>
        </row>
        <row r="9">
          <cell r="S9">
            <v>62422585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R09"/>
    </sheetNames>
    <sheetDataSet>
      <sheetData sheetId="0">
        <row r="20">
          <cell r="B20">
            <v>5970592.040999999</v>
          </cell>
          <cell r="D20">
            <v>29734539.41</v>
          </cell>
          <cell r="E20">
            <v>735906.65</v>
          </cell>
          <cell r="G20">
            <v>23793843</v>
          </cell>
          <cell r="L20">
            <v>556836.93</v>
          </cell>
          <cell r="M20">
            <v>0</v>
          </cell>
          <cell r="P20">
            <v>239816.045</v>
          </cell>
          <cell r="Q20">
            <v>28491974.83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1045867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626645</v>
          </cell>
        </row>
        <row r="9">
          <cell r="S9">
            <v>64365502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CB_Dec18"/>
      <sheetName val="CB_Nov18"/>
      <sheetName val="CB_Oct18"/>
      <sheetName val="CB_Sep18"/>
      <sheetName val="CB_Aug18"/>
      <sheetName val="CB_Jul18 "/>
      <sheetName val="CB_Jun18"/>
      <sheetName val="CB_May18"/>
      <sheetName val="CB_Apr18"/>
      <sheetName val="CB_Mar18"/>
      <sheetName val="CB_Feb18"/>
      <sheetName val="CB_Jan18"/>
      <sheetName val="CB_Jan19"/>
    </sheetNames>
    <sheetDataSet>
      <sheetData sheetId="4">
        <row r="5">
          <cell r="J5">
            <v>15439725728</v>
          </cell>
        </row>
        <row r="8">
          <cell r="J8">
            <v>83387743088</v>
          </cell>
        </row>
        <row r="9">
          <cell r="J9">
            <v>727864939</v>
          </cell>
        </row>
        <row r="10">
          <cell r="J10">
            <v>14877015400</v>
          </cell>
        </row>
        <row r="11">
          <cell r="J11">
            <v>3918302456</v>
          </cell>
        </row>
        <row r="12">
          <cell r="J12">
            <v>0</v>
          </cell>
        </row>
        <row r="13">
          <cell r="J13">
            <v>153545771</v>
          </cell>
        </row>
      </sheetData>
      <sheetData sheetId="5">
        <row r="5">
          <cell r="J5">
            <v>14317726356</v>
          </cell>
        </row>
        <row r="8">
          <cell r="J8">
            <v>80628767534</v>
          </cell>
        </row>
        <row r="9">
          <cell r="J9">
            <v>209951067</v>
          </cell>
        </row>
        <row r="10">
          <cell r="J10">
            <v>13196443627</v>
          </cell>
        </row>
        <row r="11">
          <cell r="J11">
            <v>3592635803</v>
          </cell>
        </row>
        <row r="12">
          <cell r="J12">
            <v>7665057723</v>
          </cell>
        </row>
        <row r="13">
          <cell r="J13">
            <v>0</v>
          </cell>
        </row>
      </sheetData>
      <sheetData sheetId="6">
        <row r="5">
          <cell r="J5">
            <v>14179553062</v>
          </cell>
        </row>
        <row r="8">
          <cell r="J8">
            <v>52499194966</v>
          </cell>
        </row>
        <row r="9">
          <cell r="J9">
            <v>379595326</v>
          </cell>
        </row>
        <row r="10">
          <cell r="J10">
            <v>18728132685</v>
          </cell>
        </row>
        <row r="11">
          <cell r="J11">
            <v>3365065934</v>
          </cell>
        </row>
        <row r="12">
          <cell r="J12">
            <v>25312067196</v>
          </cell>
        </row>
        <row r="13">
          <cell r="J13">
            <v>151380952</v>
          </cell>
        </row>
      </sheetData>
      <sheetData sheetId="7">
        <row r="5">
          <cell r="J5">
            <v>14066234548</v>
          </cell>
        </row>
        <row r="8">
          <cell r="J8">
            <v>44727796921</v>
          </cell>
        </row>
        <row r="9">
          <cell r="J9">
            <v>368382671</v>
          </cell>
        </row>
        <row r="10">
          <cell r="J10">
            <v>21640142967</v>
          </cell>
        </row>
        <row r="11">
          <cell r="J11">
            <v>2792631902</v>
          </cell>
        </row>
        <row r="12">
          <cell r="J12">
            <v>24773148140</v>
          </cell>
        </row>
        <row r="13">
          <cell r="J13">
            <v>0</v>
          </cell>
        </row>
      </sheetData>
      <sheetData sheetId="8">
        <row r="5">
          <cell r="J5">
            <v>13027451003</v>
          </cell>
        </row>
        <row r="8">
          <cell r="J8">
            <v>44078492993</v>
          </cell>
        </row>
        <row r="9">
          <cell r="J9">
            <v>306757312</v>
          </cell>
        </row>
        <row r="10">
          <cell r="J10">
            <v>20960113919</v>
          </cell>
        </row>
        <row r="11">
          <cell r="J11">
            <v>2751481311</v>
          </cell>
        </row>
        <row r="12">
          <cell r="J12">
            <v>24902913766</v>
          </cell>
        </row>
        <row r="13">
          <cell r="J13">
            <v>0</v>
          </cell>
        </row>
      </sheetData>
      <sheetData sheetId="9">
        <row r="5">
          <cell r="J5">
            <v>12753213068</v>
          </cell>
        </row>
        <row r="8">
          <cell r="J8">
            <v>50041393164</v>
          </cell>
        </row>
        <row r="9">
          <cell r="J9">
            <v>211349962</v>
          </cell>
        </row>
        <row r="10">
          <cell r="J10">
            <v>17917000259</v>
          </cell>
        </row>
        <row r="11">
          <cell r="J11">
            <v>2785645489</v>
          </cell>
        </row>
        <row r="12">
          <cell r="J12">
            <v>23677671474</v>
          </cell>
        </row>
        <row r="13">
          <cell r="J13">
            <v>0</v>
          </cell>
        </row>
      </sheetData>
      <sheetData sheetId="10">
        <row r="5">
          <cell r="J5">
            <v>12257703222</v>
          </cell>
        </row>
        <row r="8">
          <cell r="J8">
            <v>55237238470</v>
          </cell>
        </row>
        <row r="9">
          <cell r="J9">
            <v>624255747</v>
          </cell>
        </row>
        <row r="10">
          <cell r="J10">
            <v>19155647275</v>
          </cell>
        </row>
        <row r="11">
          <cell r="J11">
            <v>2744329623</v>
          </cell>
        </row>
        <row r="12">
          <cell r="J12">
            <v>20743583582</v>
          </cell>
        </row>
        <row r="13">
          <cell r="J13">
            <v>0</v>
          </cell>
        </row>
      </sheetData>
      <sheetData sheetId="11">
        <row r="5">
          <cell r="J5">
            <v>14708682247</v>
          </cell>
        </row>
        <row r="8">
          <cell r="J8">
            <v>41492674745</v>
          </cell>
        </row>
        <row r="9">
          <cell r="J9">
            <v>2766266037</v>
          </cell>
        </row>
        <row r="10">
          <cell r="J10">
            <v>22870003926</v>
          </cell>
        </row>
        <row r="11">
          <cell r="J11">
            <v>2951109090</v>
          </cell>
        </row>
        <row r="12">
          <cell r="J12">
            <v>24292687683</v>
          </cell>
        </row>
        <row r="13">
          <cell r="J13">
            <v>0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CB_Mar17"/>
      <sheetName val="CB_Apr17"/>
      <sheetName val="CB_May17"/>
      <sheetName val="CB_Jun17"/>
      <sheetName val="CB_Jul17"/>
      <sheetName val="CB_Aug17"/>
      <sheetName val="CB_Sep17"/>
      <sheetName val="CB_Oct17"/>
      <sheetName val="CB_Nov17"/>
      <sheetName val="CB_Dec17"/>
    </sheetNames>
    <sheetDataSet>
      <sheetData sheetId="0">
        <row r="5">
          <cell r="I5">
            <v>10968744211</v>
          </cell>
        </row>
        <row r="8">
          <cell r="I8">
            <v>14614801385</v>
          </cell>
        </row>
        <row r="9">
          <cell r="I9">
            <v>346406326</v>
          </cell>
        </row>
        <row r="10">
          <cell r="I10">
            <v>16317420517</v>
          </cell>
        </row>
        <row r="11">
          <cell r="I11">
            <v>1049297622</v>
          </cell>
        </row>
        <row r="12">
          <cell r="I12">
            <v>6557410254</v>
          </cell>
        </row>
        <row r="13">
          <cell r="I13">
            <v>28980825854</v>
          </cell>
        </row>
      </sheetData>
      <sheetData sheetId="1">
        <row r="5">
          <cell r="I5">
            <v>11879991081</v>
          </cell>
        </row>
        <row r="8">
          <cell r="I8">
            <v>13301237364</v>
          </cell>
        </row>
        <row r="9">
          <cell r="I9">
            <v>259132651</v>
          </cell>
        </row>
        <row r="10">
          <cell r="I10">
            <v>17717447657</v>
          </cell>
        </row>
        <row r="11">
          <cell r="I11">
            <v>1341746065</v>
          </cell>
        </row>
        <row r="12">
          <cell r="I12">
            <v>5503576937</v>
          </cell>
        </row>
        <row r="13">
          <cell r="I13">
            <v>29431796767</v>
          </cell>
        </row>
      </sheetData>
      <sheetData sheetId="2">
        <row r="5">
          <cell r="I5">
            <v>10986217685</v>
          </cell>
        </row>
        <row r="8">
          <cell r="I8">
            <v>22503019323</v>
          </cell>
        </row>
        <row r="9">
          <cell r="I9">
            <v>1287107325</v>
          </cell>
        </row>
        <row r="10">
          <cell r="I10">
            <v>19544998298</v>
          </cell>
        </row>
        <row r="11">
          <cell r="I11">
            <v>1880649504</v>
          </cell>
        </row>
        <row r="12">
          <cell r="I12">
            <v>3450432215</v>
          </cell>
        </row>
        <row r="13">
          <cell r="I13">
            <v>28233468047</v>
          </cell>
        </row>
      </sheetData>
      <sheetData sheetId="3">
        <row r="5">
          <cell r="I5">
            <v>11298408843</v>
          </cell>
        </row>
        <row r="8">
          <cell r="I8">
            <v>19690675924</v>
          </cell>
        </row>
        <row r="9">
          <cell r="I9">
            <v>143871551</v>
          </cell>
        </row>
        <row r="10">
          <cell r="I10">
            <v>24205320885</v>
          </cell>
        </row>
        <row r="11">
          <cell r="I11">
            <v>2163285499</v>
          </cell>
        </row>
        <row r="12">
          <cell r="I12">
            <v>3054727273</v>
          </cell>
        </row>
        <row r="13">
          <cell r="I13">
            <v>27169216699</v>
          </cell>
        </row>
      </sheetData>
      <sheetData sheetId="4">
        <row r="8">
          <cell r="I8">
            <v>21287078112</v>
          </cell>
        </row>
        <row r="9">
          <cell r="I9">
            <v>182307543</v>
          </cell>
        </row>
        <row r="10">
          <cell r="I10">
            <v>26106167029</v>
          </cell>
        </row>
        <row r="11">
          <cell r="I11">
            <v>2319488802</v>
          </cell>
        </row>
        <row r="12">
          <cell r="I12">
            <v>2858903514</v>
          </cell>
        </row>
        <row r="13">
          <cell r="I13">
            <v>26390749099</v>
          </cell>
        </row>
      </sheetData>
      <sheetData sheetId="5">
        <row r="5">
          <cell r="J5">
            <v>11783506236</v>
          </cell>
        </row>
        <row r="8">
          <cell r="J8">
            <v>43758580786</v>
          </cell>
        </row>
        <row r="9">
          <cell r="J9">
            <v>494628612</v>
          </cell>
        </row>
        <row r="10">
          <cell r="J10">
            <v>18961811846</v>
          </cell>
        </row>
        <row r="11">
          <cell r="J11">
            <v>3069920487</v>
          </cell>
        </row>
        <row r="12">
          <cell r="J12">
            <v>3166320980</v>
          </cell>
        </row>
        <row r="13">
          <cell r="J13">
            <v>25115422817</v>
          </cell>
        </row>
      </sheetData>
      <sheetData sheetId="6">
        <row r="5">
          <cell r="J5">
            <v>11529417502</v>
          </cell>
        </row>
        <row r="8">
          <cell r="J8">
            <v>43117419400</v>
          </cell>
        </row>
        <row r="9">
          <cell r="J9">
            <v>1032132190</v>
          </cell>
        </row>
        <row r="10">
          <cell r="J10">
            <v>16607374557</v>
          </cell>
        </row>
        <row r="11">
          <cell r="J11">
            <v>3421411973</v>
          </cell>
        </row>
        <row r="12">
          <cell r="J12">
            <v>3128880457</v>
          </cell>
        </row>
        <row r="13">
          <cell r="J13">
            <v>20410226382</v>
          </cell>
        </row>
      </sheetData>
      <sheetData sheetId="7">
        <row r="5">
          <cell r="J5">
            <v>12362238087</v>
          </cell>
        </row>
        <row r="8">
          <cell r="J8">
            <v>44040772931</v>
          </cell>
        </row>
        <row r="9">
          <cell r="J9">
            <v>498603082</v>
          </cell>
        </row>
        <row r="10">
          <cell r="J10">
            <v>19137600155</v>
          </cell>
        </row>
        <row r="11">
          <cell r="J11">
            <v>3489197332</v>
          </cell>
        </row>
        <row r="12">
          <cell r="J12">
            <v>7302735320</v>
          </cell>
        </row>
        <row r="13">
          <cell r="J13">
            <v>16297835688</v>
          </cell>
        </row>
      </sheetData>
      <sheetData sheetId="8">
        <row r="5">
          <cell r="J5">
            <v>12019104275</v>
          </cell>
        </row>
        <row r="8">
          <cell r="J8">
            <v>45296543136</v>
          </cell>
        </row>
        <row r="9">
          <cell r="J9">
            <v>212422022</v>
          </cell>
        </row>
        <row r="10">
          <cell r="J10">
            <v>24932087867</v>
          </cell>
        </row>
        <row r="11">
          <cell r="J11">
            <v>3562692227</v>
          </cell>
        </row>
        <row r="12">
          <cell r="J12">
            <v>15508668956</v>
          </cell>
        </row>
        <row r="13">
          <cell r="J13">
            <v>9846635488</v>
          </cell>
        </row>
      </sheetData>
      <sheetData sheetId="9">
        <row r="5">
          <cell r="J5">
            <v>14240159506</v>
          </cell>
        </row>
        <row r="8">
          <cell r="J8">
            <v>34250589817</v>
          </cell>
        </row>
        <row r="9">
          <cell r="J9">
            <v>389564583</v>
          </cell>
        </row>
        <row r="10">
          <cell r="J10">
            <v>33815453607</v>
          </cell>
        </row>
        <row r="11">
          <cell r="J11">
            <v>3134372543</v>
          </cell>
        </row>
        <row r="12">
          <cell r="J12">
            <v>24183322124</v>
          </cell>
        </row>
        <row r="13">
          <cell r="J13">
            <v>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587024</v>
          </cell>
        </row>
        <row r="9">
          <cell r="S9">
            <v>64112959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384792</v>
          </cell>
        </row>
        <row r="9">
          <cell r="S9">
            <v>65944362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1001556</v>
          </cell>
        </row>
        <row r="9">
          <cell r="S9">
            <v>67915156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DATA_M03"/>
      <sheetName val="M03"/>
      <sheetName val="M03 (FC)"/>
    </sheetNames>
    <sheetDataSet>
      <sheetData sheetId="1">
        <row r="6">
          <cell r="S6">
            <v>655365</v>
          </cell>
        </row>
        <row r="9">
          <cell r="S9">
            <v>67462000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JAN09"/>
    </sheetNames>
    <sheetDataSet>
      <sheetData sheetId="0">
        <row r="20">
          <cell r="B20">
            <v>4678469.354</v>
          </cell>
          <cell r="D20">
            <v>28087142.140000004</v>
          </cell>
          <cell r="E20">
            <v>527094.344</v>
          </cell>
          <cell r="G20">
            <v>17999497.270000003</v>
          </cell>
          <cell r="L20">
            <v>749132.018</v>
          </cell>
          <cell r="M20">
            <v>1368378.8569999998</v>
          </cell>
          <cell r="P20">
            <v>560101.105</v>
          </cell>
          <cell r="Q20">
            <v>20346503.609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MAR09"/>
    </sheetNames>
    <sheetDataSet>
      <sheetData sheetId="0">
        <row r="20">
          <cell r="B20">
            <v>5110180.812</v>
          </cell>
          <cell r="D20">
            <v>28901691.75</v>
          </cell>
          <cell r="E20">
            <v>628691.8960000002</v>
          </cell>
          <cell r="G20">
            <v>18284023.361</v>
          </cell>
          <cell r="L20">
            <v>617484.519</v>
          </cell>
          <cell r="M20">
            <v>2941199.758</v>
          </cell>
          <cell r="P20">
            <v>199149.95799999998</v>
          </cell>
          <cell r="Q20">
            <v>23285679.531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PR10"/>
      <sheetName val="MAR09"/>
      <sheetName val="A"/>
      <sheetName val="Ap"/>
      <sheetName val="Apr"/>
      <sheetName val="Apr1"/>
      <sheetName val="A09"/>
      <sheetName val="AP09"/>
      <sheetName val="APR09"/>
      <sheetName val="M10"/>
      <sheetName val="MA10"/>
      <sheetName val="MAY10"/>
    </sheetNames>
    <sheetDataSet>
      <sheetData sheetId="0">
        <row r="20">
          <cell r="B20">
            <v>6114933.160999999</v>
          </cell>
          <cell r="D20">
            <v>31643728.919</v>
          </cell>
          <cell r="E20">
            <v>700507.946</v>
          </cell>
          <cell r="G20">
            <v>21685767.132</v>
          </cell>
          <cell r="L20">
            <v>479197.197</v>
          </cell>
          <cell r="M20">
            <v>0</v>
          </cell>
          <cell r="P20">
            <v>240055.376</v>
          </cell>
          <cell r="Q20">
            <v>24773706.869000003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APR09"/>
    </sheetNames>
    <sheetDataSet>
      <sheetData sheetId="0">
        <row r="20">
          <cell r="B20">
            <v>5188274.865</v>
          </cell>
          <cell r="D20">
            <v>29430513.199</v>
          </cell>
          <cell r="E20">
            <v>525214.9909999999</v>
          </cell>
          <cell r="G20">
            <v>15827481.418</v>
          </cell>
          <cell r="I20">
            <v>210239381.075</v>
          </cell>
          <cell r="L20">
            <v>464874.224</v>
          </cell>
          <cell r="M20">
            <v>4073566.6610000003</v>
          </cell>
          <cell r="P20">
            <v>314999.523</v>
          </cell>
          <cell r="Q20">
            <v>23433995.757999998</v>
          </cell>
        </row>
        <row r="23">
          <cell r="I23">
            <v>58867026.701000005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5291925.875</v>
          </cell>
          <cell r="D20">
            <v>29546185.979</v>
          </cell>
          <cell r="E20">
            <v>677626.7740000001</v>
          </cell>
          <cell r="G20">
            <v>16566740.089</v>
          </cell>
          <cell r="I20">
            <v>211024274.731</v>
          </cell>
          <cell r="L20">
            <v>413387.808</v>
          </cell>
          <cell r="M20">
            <v>4076037.3719999995</v>
          </cell>
          <cell r="P20">
            <v>324366.968</v>
          </cell>
          <cell r="Q20">
            <v>23370110.664</v>
          </cell>
        </row>
        <row r="23">
          <cell r="I23">
            <v>59086796.92468001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5196235.389</v>
          </cell>
          <cell r="D20">
            <v>30618223.290999997</v>
          </cell>
          <cell r="E20">
            <v>673534.1089999999</v>
          </cell>
          <cell r="G20">
            <v>13835500.717</v>
          </cell>
          <cell r="I20">
            <v>210209732.18800002</v>
          </cell>
          <cell r="L20">
            <v>359803.661</v>
          </cell>
          <cell r="M20">
            <v>3926635.185</v>
          </cell>
          <cell r="P20">
            <v>195512.783</v>
          </cell>
          <cell r="Q20">
            <v>23353706.981999997</v>
          </cell>
        </row>
        <row r="23">
          <cell r="I23">
            <v>58858725.012640014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4930610.337000001</v>
          </cell>
          <cell r="D20">
            <v>28861540.847000007</v>
          </cell>
          <cell r="E20">
            <v>515075.896</v>
          </cell>
          <cell r="G20">
            <v>16704076.165</v>
          </cell>
          <cell r="I20">
            <v>206153863.19599998</v>
          </cell>
          <cell r="L20">
            <v>420401.256</v>
          </cell>
          <cell r="M20">
            <v>3339552.791</v>
          </cell>
          <cell r="P20">
            <v>149199.85</v>
          </cell>
          <cell r="Q20">
            <v>19164867.096</v>
          </cell>
        </row>
        <row r="23">
          <cell r="I23">
            <v>57723081.69488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5225083.027</v>
          </cell>
          <cell r="D20">
            <v>28934687.415999997</v>
          </cell>
          <cell r="E20">
            <v>608549.643</v>
          </cell>
          <cell r="G20">
            <v>14277565.694</v>
          </cell>
          <cell r="I20">
            <v>207484483.24999997</v>
          </cell>
          <cell r="L20">
            <v>406428.689</v>
          </cell>
          <cell r="M20">
            <v>2966533.247</v>
          </cell>
          <cell r="P20">
            <v>65191.983</v>
          </cell>
          <cell r="Q20">
            <v>20325096.241</v>
          </cell>
        </row>
        <row r="23">
          <cell r="I23">
            <v>58095655.309999995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5217028.387</v>
          </cell>
          <cell r="D20">
            <v>28551559.789000005</v>
          </cell>
          <cell r="G20">
            <v>13667217.667000001</v>
          </cell>
          <cell r="I20">
            <v>203939707.916</v>
          </cell>
          <cell r="L20">
            <v>470424.308</v>
          </cell>
          <cell r="M20">
            <v>3212281.179</v>
          </cell>
          <cell r="P20">
            <v>106847.545</v>
          </cell>
          <cell r="Q20">
            <v>21835878.302000005</v>
          </cell>
        </row>
        <row r="23">
          <cell r="I23">
            <v>57103118.21648001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OCT09"/>
    </sheetNames>
    <sheetDataSet>
      <sheetData sheetId="0">
        <row r="20">
          <cell r="B20">
            <v>5315557.739</v>
          </cell>
          <cell r="D20">
            <v>29408974.289</v>
          </cell>
          <cell r="E20">
            <v>626975.939</v>
          </cell>
          <cell r="G20">
            <v>14924965.907</v>
          </cell>
          <cell r="I20">
            <v>210064080.491</v>
          </cell>
          <cell r="L20">
            <v>501713.168</v>
          </cell>
          <cell r="M20">
            <v>3510487.698</v>
          </cell>
          <cell r="P20">
            <v>169279.429</v>
          </cell>
          <cell r="Q20">
            <v>20875430.560000002</v>
          </cell>
        </row>
        <row r="23">
          <cell r="I23">
            <v>58817942.537480004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OCT09"/>
    </sheetNames>
    <sheetDataSet>
      <sheetData sheetId="0">
        <row r="20">
          <cell r="B20">
            <v>5400802.527</v>
          </cell>
          <cell r="D20">
            <v>29689359.518000003</v>
          </cell>
          <cell r="E20">
            <v>411399.65400000004</v>
          </cell>
          <cell r="G20">
            <v>11211955.128</v>
          </cell>
          <cell r="I20">
            <v>212055838.217</v>
          </cell>
          <cell r="L20">
            <v>567712.742</v>
          </cell>
          <cell r="M20">
            <v>3711481.121</v>
          </cell>
          <cell r="P20">
            <v>288325.13800000004</v>
          </cell>
          <cell r="Q20">
            <v>22958046.923</v>
          </cell>
        </row>
        <row r="23">
          <cell r="I23">
            <v>59375634.70076001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OCT09"/>
    </sheetNames>
    <sheetDataSet>
      <sheetData sheetId="0">
        <row r="20">
          <cell r="D20">
            <v>29197220.962000005</v>
          </cell>
          <cell r="E20">
            <v>711473.4000000001</v>
          </cell>
          <cell r="G20">
            <v>15213392.608000001</v>
          </cell>
          <cell r="L20">
            <v>552582.613</v>
          </cell>
          <cell r="M20">
            <v>2279944.705</v>
          </cell>
          <cell r="P20">
            <v>320139.033</v>
          </cell>
          <cell r="Q20">
            <v>20983875.395999998</v>
          </cell>
        </row>
        <row r="23">
          <cell r="I23">
            <v>58393667.94240001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JAN10"/>
    </sheetNames>
    <sheetDataSet>
      <sheetData sheetId="0">
        <row r="20">
          <cell r="B20">
            <v>6224710.4120000005</v>
          </cell>
          <cell r="D20">
            <v>29672269.542</v>
          </cell>
          <cell r="E20">
            <v>484387.0729999999</v>
          </cell>
          <cell r="G20">
            <v>18559328.854000002</v>
          </cell>
          <cell r="I20">
            <v>211944439.542</v>
          </cell>
          <cell r="L20">
            <v>555937.516</v>
          </cell>
          <cell r="M20">
            <v>897216.408</v>
          </cell>
          <cell r="P20">
            <v>448660.418</v>
          </cell>
          <cell r="Q20">
            <v>19989916.834</v>
          </cell>
        </row>
        <row r="23">
          <cell r="I23">
            <v>59344443.071760006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Y10"/>
    </sheetNames>
    <sheetDataSet>
      <sheetData sheetId="0">
        <row r="20">
          <cell r="B20">
            <v>6037861.607999998</v>
          </cell>
          <cell r="D20">
            <v>30725967.112000003</v>
          </cell>
          <cell r="E20">
            <v>1869583.286</v>
          </cell>
          <cell r="G20">
            <v>21260929.035</v>
          </cell>
          <cell r="L20">
            <v>352876.2</v>
          </cell>
          <cell r="M20">
            <v>0</v>
          </cell>
          <cell r="P20">
            <v>222077.81100000002</v>
          </cell>
          <cell r="Q20">
            <v>25708338.264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FEB09"/>
    </sheetNames>
    <sheetDataSet>
      <sheetData sheetId="0">
        <row r="20">
          <cell r="B20">
            <v>5873430.421999999</v>
          </cell>
          <cell r="D20">
            <v>29794912.682999995</v>
          </cell>
          <cell r="E20">
            <v>1364787.828</v>
          </cell>
          <cell r="G20">
            <v>17717382.695</v>
          </cell>
          <cell r="I20">
            <v>212820352.333</v>
          </cell>
          <cell r="L20">
            <v>635041.861</v>
          </cell>
          <cell r="M20">
            <v>0</v>
          </cell>
          <cell r="P20">
            <v>451704.019</v>
          </cell>
          <cell r="Q20">
            <v>20034818.179</v>
          </cell>
        </row>
        <row r="23">
          <cell r="I23">
            <v>59589698.65324001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MAR10"/>
      <sheetName val="MAR09"/>
    </sheetNames>
    <sheetDataSet>
      <sheetData sheetId="0">
        <row r="20">
          <cell r="B20">
            <v>5970592.040999999</v>
          </cell>
          <cell r="D20">
            <v>29734539.41</v>
          </cell>
          <cell r="E20">
            <v>735906.65</v>
          </cell>
          <cell r="G20">
            <v>23793843</v>
          </cell>
          <cell r="I20">
            <v>212389542.08799997</v>
          </cell>
          <cell r="L20">
            <v>556836.93</v>
          </cell>
          <cell r="M20">
            <v>0</v>
          </cell>
          <cell r="P20">
            <v>239816.045</v>
          </cell>
          <cell r="Q20">
            <v>28491974.83</v>
          </cell>
        </row>
        <row r="23">
          <cell r="I23">
            <v>59469071.78464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APR10"/>
    </sheetNames>
    <sheetDataSet>
      <sheetData sheetId="0">
        <row r="20">
          <cell r="B20">
            <v>6114933.160999999</v>
          </cell>
          <cell r="D20">
            <v>31643728.919</v>
          </cell>
          <cell r="E20">
            <v>700507.946</v>
          </cell>
          <cell r="G20">
            <v>21685767.132</v>
          </cell>
          <cell r="I20">
            <v>221718546.13</v>
          </cell>
          <cell r="L20">
            <v>479197.197</v>
          </cell>
          <cell r="M20">
            <v>0</v>
          </cell>
          <cell r="P20">
            <v>240055.376</v>
          </cell>
          <cell r="Q20">
            <v>24773706.869000003</v>
          </cell>
        </row>
        <row r="23">
          <cell r="I23">
            <v>62081192.91640001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MAY10"/>
    </sheetNames>
    <sheetDataSet>
      <sheetData sheetId="0">
        <row r="20">
          <cell r="B20">
            <v>6037861.607999998</v>
          </cell>
          <cell r="D20">
            <v>30725967.112000003</v>
          </cell>
          <cell r="E20">
            <v>1869583.286</v>
          </cell>
          <cell r="G20">
            <v>21260929.035</v>
          </cell>
          <cell r="I20">
            <v>218721181</v>
          </cell>
          <cell r="L20">
            <v>352876.2</v>
          </cell>
          <cell r="M20">
            <v>0</v>
          </cell>
          <cell r="P20">
            <v>222077.81100000002</v>
          </cell>
          <cell r="Q20">
            <v>25708338.264</v>
          </cell>
        </row>
        <row r="23">
          <cell r="I23">
            <v>61241930.68000001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Jun10"/>
    </sheetNames>
    <sheetDataSet>
      <sheetData sheetId="0">
        <row r="20">
          <cell r="B20">
            <v>5781327.994000001</v>
          </cell>
          <cell r="D20">
            <v>30312982.851</v>
          </cell>
          <cell r="E20">
            <v>955488.6440000001</v>
          </cell>
          <cell r="G20">
            <v>23538040.107999995</v>
          </cell>
          <cell r="I20">
            <v>216514895.231</v>
          </cell>
          <cell r="L20">
            <v>255199</v>
          </cell>
          <cell r="M20">
            <v>0</v>
          </cell>
          <cell r="P20">
            <v>200257.102</v>
          </cell>
          <cell r="Q20">
            <v>30164253.043999992</v>
          </cell>
        </row>
        <row r="23">
          <cell r="I23">
            <v>60624170.664680004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Jun10"/>
    </sheetNames>
    <sheetDataSet>
      <sheetData sheetId="0">
        <row r="20">
          <cell r="B20">
            <v>6066583.939000001</v>
          </cell>
          <cell r="D20">
            <v>26703681.714</v>
          </cell>
          <cell r="E20">
            <v>591270.651</v>
          </cell>
          <cell r="G20">
            <v>24166217.058999997</v>
          </cell>
          <cell r="I20">
            <v>222507070.291</v>
          </cell>
          <cell r="L20">
            <v>193553.789</v>
          </cell>
          <cell r="M20">
            <v>0</v>
          </cell>
          <cell r="P20">
            <v>201435.21899999998</v>
          </cell>
          <cell r="Q20">
            <v>30431471.974999998</v>
          </cell>
        </row>
        <row r="23">
          <cell r="I23">
            <v>57851838.27566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Aug10"/>
    </sheetNames>
    <sheetDataSet>
      <sheetData sheetId="0">
        <row r="20">
          <cell r="B20">
            <v>6400141.284</v>
          </cell>
          <cell r="D20">
            <v>26796496.251000002</v>
          </cell>
          <cell r="E20">
            <v>759290.2829999999</v>
          </cell>
          <cell r="G20">
            <v>30279094.367</v>
          </cell>
          <cell r="I20">
            <v>223304135.055</v>
          </cell>
          <cell r="L20">
            <v>138806.913</v>
          </cell>
          <cell r="M20">
            <v>0</v>
          </cell>
          <cell r="P20">
            <v>177692.478</v>
          </cell>
          <cell r="Q20">
            <v>30269580.463999994</v>
          </cell>
        </row>
        <row r="23">
          <cell r="I23">
            <v>58059075.114300005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Sep10"/>
    </sheetNames>
    <sheetDataSet>
      <sheetData sheetId="0">
        <row r="20">
          <cell r="B20">
            <v>6647583.422</v>
          </cell>
          <cell r="D20">
            <v>26660028.325999998</v>
          </cell>
          <cell r="E20">
            <v>915028.2630000002</v>
          </cell>
          <cell r="G20">
            <v>32229212.167000003</v>
          </cell>
          <cell r="I20">
            <v>222166898.215</v>
          </cell>
          <cell r="L20">
            <v>258827.044</v>
          </cell>
          <cell r="M20">
            <v>0</v>
          </cell>
          <cell r="P20">
            <v>129133.831</v>
          </cell>
          <cell r="Q20">
            <v>30048274.794</v>
          </cell>
        </row>
        <row r="23">
          <cell r="I23">
            <v>57763393.535900004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Oct10"/>
    </sheetNames>
    <sheetDataSet>
      <sheetData sheetId="0">
        <row r="20">
          <cell r="B20">
            <v>6488175.084999999</v>
          </cell>
          <cell r="D20">
            <v>27672021.060999997</v>
          </cell>
          <cell r="E20">
            <v>553790.116</v>
          </cell>
          <cell r="G20">
            <v>31022015.568</v>
          </cell>
          <cell r="I20">
            <v>230585374.70499998</v>
          </cell>
          <cell r="L20">
            <v>191978.567</v>
          </cell>
          <cell r="M20">
            <v>0</v>
          </cell>
          <cell r="P20">
            <v>289273.944</v>
          </cell>
          <cell r="Q20">
            <v>30546990.112000003</v>
          </cell>
        </row>
        <row r="23">
          <cell r="I23">
            <v>59952197.4233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Nov10"/>
    </sheetNames>
    <sheetDataSet>
      <sheetData sheetId="0">
        <row r="20">
          <cell r="B20">
            <v>6425247.93</v>
          </cell>
          <cell r="D20">
            <v>27454823.630999997</v>
          </cell>
          <cell r="E20">
            <v>943677.053</v>
          </cell>
          <cell r="G20">
            <v>26801726.937</v>
          </cell>
          <cell r="I20">
            <v>228494198.424</v>
          </cell>
          <cell r="L20">
            <v>291330.37</v>
          </cell>
          <cell r="M20">
            <v>0</v>
          </cell>
          <cell r="P20">
            <v>289244.63399999996</v>
          </cell>
          <cell r="Q20">
            <v>36902266.799</v>
          </cell>
        </row>
        <row r="23">
          <cell r="I23">
            <v>59408491.59024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n10"/>
      <sheetName val="MAY10"/>
      <sheetName val="JUNE10"/>
      <sheetName val="JY10"/>
      <sheetName val="JUY10"/>
      <sheetName val="JUNY10"/>
      <sheetName val="JUN310"/>
      <sheetName val="J10"/>
      <sheetName val="JU10"/>
    </sheetNames>
    <sheetDataSet>
      <sheetData sheetId="0">
        <row r="20">
          <cell r="B20">
            <v>5781327.994000001</v>
          </cell>
          <cell r="D20">
            <v>30312982.851</v>
          </cell>
          <cell r="E20">
            <v>955488.6440000001</v>
          </cell>
          <cell r="G20">
            <v>23538040.107999995</v>
          </cell>
          <cell r="L20">
            <v>255199</v>
          </cell>
          <cell r="M20">
            <v>0</v>
          </cell>
          <cell r="P20">
            <v>200257.102</v>
          </cell>
          <cell r="Q20">
            <v>30164253.043999992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Dec10"/>
    </sheetNames>
    <sheetDataSet>
      <sheetData sheetId="0">
        <row r="20">
          <cell r="B20">
            <v>7771841.919000001</v>
          </cell>
          <cell r="D20">
            <v>27684886.512</v>
          </cell>
          <cell r="E20">
            <v>569472.475</v>
          </cell>
          <cell r="G20">
            <v>27182699.143000007</v>
          </cell>
          <cell r="I20">
            <v>230681936.173</v>
          </cell>
          <cell r="L20">
            <v>412685.213</v>
          </cell>
          <cell r="P20">
            <v>289337.902</v>
          </cell>
          <cell r="Q20">
            <v>37027764.243</v>
          </cell>
        </row>
        <row r="23">
          <cell r="I23">
            <v>59977303.404980004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Jan11"/>
    </sheetNames>
    <sheetDataSet>
      <sheetData sheetId="0">
        <row r="20">
          <cell r="B20">
            <v>7195456.6219999995</v>
          </cell>
          <cell r="D20">
            <v>27979170.404999994</v>
          </cell>
          <cell r="E20">
            <v>572033.2500000001</v>
          </cell>
          <cell r="G20">
            <v>26654165.336</v>
          </cell>
          <cell r="I20">
            <v>233159749.82</v>
          </cell>
          <cell r="L20">
            <v>402051.951</v>
          </cell>
          <cell r="M20">
            <v>0</v>
          </cell>
          <cell r="P20">
            <v>289289.155</v>
          </cell>
          <cell r="Q20">
            <v>36143933.053</v>
          </cell>
        </row>
        <row r="23">
          <cell r="I23">
            <v>60621534.9532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Feb11"/>
    </sheetNames>
    <sheetDataSet>
      <sheetData sheetId="0">
        <row r="20">
          <cell r="B20">
            <v>6540379.365</v>
          </cell>
          <cell r="D20">
            <v>27861476.718999997</v>
          </cell>
          <cell r="E20">
            <v>572806.067</v>
          </cell>
          <cell r="G20">
            <v>30550260.834</v>
          </cell>
          <cell r="I20">
            <v>232178972.353</v>
          </cell>
          <cell r="L20">
            <v>442345.24400000006</v>
          </cell>
          <cell r="M20">
            <v>0</v>
          </cell>
          <cell r="P20">
            <v>397301.344</v>
          </cell>
          <cell r="Q20">
            <v>32033216.955999997</v>
          </cell>
        </row>
        <row r="23">
          <cell r="I23">
            <v>60366532.81178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Mar11"/>
    </sheetNames>
    <sheetDataSet>
      <sheetData sheetId="0">
        <row r="20">
          <cell r="B20">
            <v>6677971.546999999</v>
          </cell>
          <cell r="D20">
            <v>27494489.472999997</v>
          </cell>
          <cell r="E20">
            <v>531150.421</v>
          </cell>
          <cell r="G20">
            <v>37172880.451</v>
          </cell>
          <cell r="I20">
            <v>229120740.80900002</v>
          </cell>
          <cell r="L20">
            <v>772962.2139999999</v>
          </cell>
          <cell r="M20">
            <v>0</v>
          </cell>
          <cell r="P20">
            <v>365166.553</v>
          </cell>
          <cell r="Q20">
            <v>33809382.19399999</v>
          </cell>
        </row>
        <row r="23">
          <cell r="I23">
            <v>59571392.61034001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Apr11"/>
    </sheetNames>
    <sheetDataSet>
      <sheetData sheetId="0">
        <row r="20">
          <cell r="B20">
            <v>6516584.120000001</v>
          </cell>
          <cell r="D20">
            <v>28801834.382000003</v>
          </cell>
          <cell r="E20">
            <v>949524.166</v>
          </cell>
          <cell r="G20">
            <v>36917039.26</v>
          </cell>
          <cell r="I20">
            <v>240015285.876</v>
          </cell>
          <cell r="L20">
            <v>638804.8169999999</v>
          </cell>
          <cell r="M20">
            <v>0</v>
          </cell>
          <cell r="P20">
            <v>365320.872</v>
          </cell>
          <cell r="Q20">
            <v>33475330.51</v>
          </cell>
        </row>
        <row r="23">
          <cell r="I23">
            <v>62403974.327759996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May11"/>
    </sheetNames>
    <sheetDataSet>
      <sheetData sheetId="0">
        <row r="20">
          <cell r="B20">
            <v>6459389.071</v>
          </cell>
          <cell r="D20">
            <v>28795714.097</v>
          </cell>
          <cell r="E20">
            <v>636184.6880000001</v>
          </cell>
          <cell r="G20">
            <v>24042130.859</v>
          </cell>
          <cell r="I20">
            <v>239951386.27799997</v>
          </cell>
          <cell r="L20">
            <v>731286.007</v>
          </cell>
          <cell r="M20">
            <v>0</v>
          </cell>
          <cell r="P20">
            <v>325072.312</v>
          </cell>
          <cell r="Q20">
            <v>47206532.078999996</v>
          </cell>
        </row>
        <row r="23">
          <cell r="I23">
            <v>62387360.43228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May11"/>
    </sheetNames>
    <sheetDataSet>
      <sheetData sheetId="0">
        <row r="20">
          <cell r="B20">
            <v>6292832.543</v>
          </cell>
          <cell r="D20">
            <v>28913649.220999997</v>
          </cell>
          <cell r="E20">
            <v>526578.956</v>
          </cell>
          <cell r="G20">
            <v>23094086.351999994</v>
          </cell>
          <cell r="I20">
            <v>240947073.452</v>
          </cell>
          <cell r="L20">
            <v>737945.7</v>
          </cell>
          <cell r="M20">
            <v>0</v>
          </cell>
          <cell r="P20">
            <v>272807.182</v>
          </cell>
          <cell r="Q20">
            <v>48677207.212</v>
          </cell>
        </row>
        <row r="23">
          <cell r="I23">
            <v>62646239.09752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Jul11"/>
    </sheetNames>
    <sheetDataSet>
      <sheetData sheetId="0">
        <row r="20">
          <cell r="B20">
            <v>6419356.170999999</v>
          </cell>
          <cell r="D20">
            <v>28948731.176999997</v>
          </cell>
          <cell r="E20">
            <v>550487.301</v>
          </cell>
          <cell r="G20">
            <v>19253107.369</v>
          </cell>
          <cell r="I20">
            <v>241239419.838</v>
          </cell>
          <cell r="L20">
            <v>888522.551</v>
          </cell>
          <cell r="M20">
            <v>0</v>
          </cell>
          <cell r="P20">
            <v>322087.238</v>
          </cell>
          <cell r="Q20">
            <v>47943911.738000005</v>
          </cell>
        </row>
        <row r="23">
          <cell r="I23">
            <v>62722249.15788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Aug11"/>
    </sheetNames>
    <sheetDataSet>
      <sheetData sheetId="0">
        <row r="20">
          <cell r="B20">
            <v>6644500.387</v>
          </cell>
          <cell r="D20">
            <v>28692055.283</v>
          </cell>
          <cell r="E20">
            <v>2669563.7460000003</v>
          </cell>
          <cell r="G20">
            <v>21038672.135000005</v>
          </cell>
          <cell r="I20">
            <v>239100460.592</v>
          </cell>
          <cell r="L20">
            <v>759608.294</v>
          </cell>
          <cell r="M20">
            <v>0</v>
          </cell>
          <cell r="P20">
            <v>299888.545</v>
          </cell>
          <cell r="Q20">
            <v>41811866.897999994</v>
          </cell>
        </row>
        <row r="23">
          <cell r="I23">
            <v>62166119.753920004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Sep11"/>
    </sheetNames>
    <sheetDataSet>
      <sheetData sheetId="0">
        <row r="20">
          <cell r="B20">
            <v>6717459.665</v>
          </cell>
          <cell r="D20">
            <v>29374473.805</v>
          </cell>
          <cell r="E20">
            <v>899034.2870000001</v>
          </cell>
          <cell r="G20">
            <v>21784726.481999993</v>
          </cell>
          <cell r="I20">
            <v>244787281.61200002</v>
          </cell>
          <cell r="L20">
            <v>428538.56299999997</v>
          </cell>
          <cell r="M20">
            <v>0</v>
          </cell>
          <cell r="P20">
            <v>109103.182</v>
          </cell>
          <cell r="Q20">
            <v>39763620.324</v>
          </cell>
        </row>
        <row r="23">
          <cell r="I23">
            <v>63644693.21912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n10"/>
    </sheetNames>
    <sheetDataSet>
      <sheetData sheetId="0">
        <row r="20">
          <cell r="B20">
            <v>6066583.939000001</v>
          </cell>
          <cell r="D20">
            <v>26703681.714</v>
          </cell>
          <cell r="E20">
            <v>591270.651</v>
          </cell>
          <cell r="G20">
            <v>24166217.058999997</v>
          </cell>
          <cell r="L20">
            <v>193553.789</v>
          </cell>
          <cell r="M20">
            <v>0</v>
          </cell>
          <cell r="P20">
            <v>201435.21899999998</v>
          </cell>
          <cell r="Q20">
            <v>30431471.974999998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Oct11"/>
    </sheetNames>
    <sheetDataSet>
      <sheetData sheetId="0">
        <row r="20">
          <cell r="B20">
            <v>6966803.426</v>
          </cell>
          <cell r="D20">
            <v>29230845.57</v>
          </cell>
          <cell r="E20">
            <v>862913.739</v>
          </cell>
          <cell r="G20">
            <v>18407701.095</v>
          </cell>
          <cell r="I20">
            <v>243590379.654</v>
          </cell>
          <cell r="L20">
            <v>522125.772</v>
          </cell>
          <cell r="M20">
            <v>0</v>
          </cell>
          <cell r="P20">
            <v>265871.25</v>
          </cell>
          <cell r="Q20">
            <v>36287987.242</v>
          </cell>
        </row>
        <row r="23">
          <cell r="I23">
            <v>63333498.71004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Nov11"/>
    </sheetNames>
    <sheetDataSet>
      <sheetData sheetId="0">
        <row r="20">
          <cell r="B20">
            <v>6786118.085</v>
          </cell>
          <cell r="D20">
            <v>28566839.546</v>
          </cell>
          <cell r="E20">
            <v>657985.6350000001</v>
          </cell>
          <cell r="G20">
            <v>17838938.073</v>
          </cell>
          <cell r="I20">
            <v>238056995.94899997</v>
          </cell>
          <cell r="L20">
            <v>502601.56700000004</v>
          </cell>
          <cell r="M20">
            <v>0</v>
          </cell>
          <cell r="P20">
            <v>510587</v>
          </cell>
          <cell r="Q20">
            <v>34138718.888</v>
          </cell>
        </row>
        <row r="23">
          <cell r="I23">
            <v>61894818.946739994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Dec11"/>
    </sheetNames>
    <sheetDataSet>
      <sheetData sheetId="0">
        <row r="20">
          <cell r="B20">
            <v>8289772.827</v>
          </cell>
          <cell r="D20">
            <v>28774548.173</v>
          </cell>
          <cell r="E20">
            <v>904566.9650000001</v>
          </cell>
          <cell r="G20">
            <v>17504635.982</v>
          </cell>
          <cell r="I20">
            <v>239766780.924</v>
          </cell>
          <cell r="L20">
            <v>590041.789</v>
          </cell>
          <cell r="M20">
            <v>0</v>
          </cell>
          <cell r="P20">
            <v>565837.2</v>
          </cell>
          <cell r="Q20">
            <v>33806939.243</v>
          </cell>
        </row>
        <row r="23">
          <cell r="I23">
            <v>62339363.04024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Jan12"/>
    </sheetNames>
    <sheetDataSet>
      <sheetData sheetId="0">
        <row r="20">
          <cell r="B20">
            <v>7672135.491</v>
          </cell>
          <cell r="D20">
            <v>29774524.472</v>
          </cell>
          <cell r="E20">
            <v>511673.57000000007</v>
          </cell>
          <cell r="G20">
            <v>17726711.200999998</v>
          </cell>
          <cell r="I20">
            <v>249060645.643</v>
          </cell>
          <cell r="L20">
            <v>777176.424</v>
          </cell>
          <cell r="M20">
            <v>0</v>
          </cell>
          <cell r="P20">
            <v>575928.19</v>
          </cell>
          <cell r="Q20">
            <v>30641500.547</v>
          </cell>
        </row>
        <row r="23">
          <cell r="I23">
            <v>64755767.867180005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Feb12"/>
    </sheetNames>
    <sheetDataSet>
      <sheetData sheetId="0">
        <row r="20">
          <cell r="B20">
            <v>7013010.8209999995</v>
          </cell>
          <cell r="D20">
            <v>30253723.574</v>
          </cell>
          <cell r="E20">
            <v>597855.713</v>
          </cell>
          <cell r="G20">
            <v>16498382.477</v>
          </cell>
          <cell r="I20">
            <v>251902664.421</v>
          </cell>
          <cell r="L20">
            <v>829592.273</v>
          </cell>
          <cell r="M20">
            <v>0</v>
          </cell>
          <cell r="P20">
            <v>533610.4</v>
          </cell>
          <cell r="Q20">
            <v>29523706.759</v>
          </cell>
        </row>
        <row r="23">
          <cell r="I23">
            <v>65494692.749460004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Mar12"/>
    </sheetNames>
    <sheetDataSet>
      <sheetData sheetId="0">
        <row r="20">
          <cell r="B20">
            <v>6919211.342999999</v>
          </cell>
          <cell r="D20">
            <v>29846946.452</v>
          </cell>
          <cell r="E20">
            <v>974862.81</v>
          </cell>
          <cell r="G20">
            <v>17325843.391000003</v>
          </cell>
          <cell r="I20">
            <v>248724378.877</v>
          </cell>
          <cell r="L20">
            <v>719330.97</v>
          </cell>
          <cell r="M20">
            <v>0</v>
          </cell>
          <cell r="P20">
            <v>390955.025</v>
          </cell>
          <cell r="Q20">
            <v>31543032.691</v>
          </cell>
        </row>
        <row r="23">
          <cell r="I23">
            <v>64668338.508020006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Apr12"/>
    </sheetNames>
    <sheetDataSet>
      <sheetData sheetId="0">
        <row r="20">
          <cell r="B20">
            <v>7297896.793000001</v>
          </cell>
          <cell r="D20">
            <v>30530757.948</v>
          </cell>
          <cell r="E20">
            <v>854273.323</v>
          </cell>
          <cell r="G20">
            <v>14563868.104999999</v>
          </cell>
          <cell r="I20">
            <v>254424014.49</v>
          </cell>
          <cell r="L20">
            <v>669543.113</v>
          </cell>
          <cell r="M20">
            <v>0</v>
          </cell>
          <cell r="P20">
            <v>390695.547</v>
          </cell>
          <cell r="Q20">
            <v>30009082.435</v>
          </cell>
        </row>
        <row r="23">
          <cell r="I23">
            <v>66150243.767400004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MAY 12"/>
    </sheetNames>
    <sheetDataSet>
      <sheetData sheetId="0">
        <row r="20">
          <cell r="B20">
            <v>7138191.687</v>
          </cell>
          <cell r="D20">
            <v>29879468.277</v>
          </cell>
          <cell r="E20">
            <v>514974.358</v>
          </cell>
          <cell r="G20">
            <v>14584962.686</v>
          </cell>
          <cell r="I20">
            <v>248995568.872</v>
          </cell>
          <cell r="L20">
            <v>694805.385</v>
          </cell>
          <cell r="M20">
            <v>0</v>
          </cell>
          <cell r="P20">
            <v>505223.20499999996</v>
          </cell>
          <cell r="Q20">
            <v>26092728.419</v>
          </cell>
        </row>
        <row r="23">
          <cell r="I23">
            <v>64738847.906720005</v>
          </cell>
        </row>
      </sheetData>
    </sheetDataSet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JUN 12"/>
    </sheetNames>
    <sheetDataSet>
      <sheetData sheetId="0">
        <row r="20">
          <cell r="B20">
            <v>6997587.661</v>
          </cell>
          <cell r="D20">
            <v>30180466.868</v>
          </cell>
          <cell r="E20">
            <v>598822.691</v>
          </cell>
          <cell r="G20">
            <v>12060729.527</v>
          </cell>
          <cell r="I20">
            <v>251503890.465</v>
          </cell>
          <cell r="L20">
            <v>696918.856</v>
          </cell>
          <cell r="M20">
            <v>0</v>
          </cell>
          <cell r="P20">
            <v>981563.796</v>
          </cell>
          <cell r="Q20">
            <v>28514069.009</v>
          </cell>
        </row>
        <row r="23">
          <cell r="I23">
            <v>65391011.5209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JUL 12"/>
    </sheetNames>
    <sheetDataSet>
      <sheetData sheetId="0">
        <row r="20">
          <cell r="B20">
            <v>7097680.673</v>
          </cell>
          <cell r="D20">
            <v>30244287.425</v>
          </cell>
          <cell r="E20">
            <v>524899.009</v>
          </cell>
          <cell r="G20">
            <v>10540472.395</v>
          </cell>
          <cell r="I20">
            <v>252035680.94399998</v>
          </cell>
          <cell r="L20">
            <v>617622.078</v>
          </cell>
          <cell r="M20">
            <v>0</v>
          </cell>
          <cell r="P20">
            <v>908819.5750000001</v>
          </cell>
          <cell r="Q20">
            <v>26609493.428</v>
          </cell>
        </row>
        <row r="23">
          <cell r="I23">
            <v>65529277.045439996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ug10"/>
      <sheetName val="Jun10"/>
      <sheetName val="A10"/>
      <sheetName val="Au10"/>
    </sheetNames>
    <sheetDataSet>
      <sheetData sheetId="0">
        <row r="20">
          <cell r="B20">
            <v>6400141.284</v>
          </cell>
          <cell r="D20">
            <v>26796496.251000002</v>
          </cell>
          <cell r="E20">
            <v>759290.2829999999</v>
          </cell>
          <cell r="G20">
            <v>30279094.367</v>
          </cell>
          <cell r="L20">
            <v>138806.913</v>
          </cell>
          <cell r="M20">
            <v>0</v>
          </cell>
          <cell r="P20">
            <v>177692.478</v>
          </cell>
          <cell r="Q20">
            <v>30269580.463999994</v>
          </cell>
        </row>
      </sheetData>
    </sheetDataSet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AUG 12"/>
    </sheetNames>
    <sheetDataSet>
      <sheetData sheetId="0">
        <row r="20">
          <cell r="B20">
            <v>7407132.619</v>
          </cell>
          <cell r="D20">
            <v>30007046.721</v>
          </cell>
          <cell r="E20">
            <v>517549.885</v>
          </cell>
          <cell r="G20">
            <v>14014333.094</v>
          </cell>
          <cell r="I20">
            <v>250058722.581</v>
          </cell>
          <cell r="L20">
            <v>701716.314</v>
          </cell>
          <cell r="M20">
            <v>0</v>
          </cell>
          <cell r="P20">
            <v>749917.439</v>
          </cell>
          <cell r="Q20">
            <v>24280762.519</v>
          </cell>
        </row>
        <row r="23">
          <cell r="I23">
            <v>65015267.87106</v>
          </cell>
        </row>
      </sheetData>
    </sheetDataSet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SEP 12"/>
    </sheetNames>
    <sheetDataSet>
      <sheetData sheetId="0">
        <row r="20">
          <cell r="B20">
            <v>7201770.350000001</v>
          </cell>
          <cell r="D20">
            <v>30863982.509999998</v>
          </cell>
          <cell r="E20">
            <v>481789.66399999993</v>
          </cell>
          <cell r="G20">
            <v>15407659.243</v>
          </cell>
          <cell r="I20">
            <v>257199854.187</v>
          </cell>
          <cell r="L20">
            <v>627524.829</v>
          </cell>
          <cell r="M20">
            <v>0</v>
          </cell>
          <cell r="P20">
            <v>438043.70499999996</v>
          </cell>
          <cell r="Q20">
            <v>23165984.999</v>
          </cell>
        </row>
        <row r="23">
          <cell r="I23">
            <v>66871962.08862001</v>
          </cell>
        </row>
      </sheetData>
    </sheetDataSet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OCT 12"/>
    </sheetNames>
    <sheetDataSet>
      <sheetData sheetId="0">
        <row r="20">
          <cell r="B20">
            <v>6945755.068</v>
          </cell>
          <cell r="D20">
            <v>31283813.444000002</v>
          </cell>
          <cell r="E20">
            <v>1171563.994</v>
          </cell>
          <cell r="G20">
            <v>20480039.173</v>
          </cell>
          <cell r="I20">
            <v>260693299.786</v>
          </cell>
          <cell r="L20">
            <v>423993.811</v>
          </cell>
          <cell r="M20">
            <v>0</v>
          </cell>
          <cell r="P20">
            <v>465513.57399999996</v>
          </cell>
          <cell r="Q20">
            <v>17530225.727999996</v>
          </cell>
        </row>
        <row r="23">
          <cell r="I23">
            <v>67780257.94436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NOV 12"/>
    </sheetNames>
    <sheetDataSet>
      <sheetData sheetId="0">
        <row r="20">
          <cell r="B20">
            <v>6947949.790999999</v>
          </cell>
          <cell r="D20">
            <v>31681058.355</v>
          </cell>
          <cell r="E20">
            <v>2496968.903</v>
          </cell>
          <cell r="G20">
            <v>16873711.232</v>
          </cell>
          <cell r="I20">
            <v>260973063.065</v>
          </cell>
          <cell r="L20">
            <v>317676.634</v>
          </cell>
          <cell r="M20">
            <v>0</v>
          </cell>
          <cell r="P20">
            <v>747639.273</v>
          </cell>
          <cell r="Q20">
            <v>24486435.878000002</v>
          </cell>
        </row>
        <row r="23">
          <cell r="I23">
            <v>67852996.3969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DEC 12"/>
    </sheetNames>
    <sheetDataSet>
      <sheetData sheetId="0">
        <row r="20">
          <cell r="D20">
            <v>31794346.605999995</v>
          </cell>
          <cell r="E20">
            <v>540583.045</v>
          </cell>
          <cell r="I20">
            <v>264946170.70200002</v>
          </cell>
        </row>
        <row r="23">
          <cell r="I23">
            <v>68886004.38252</v>
          </cell>
        </row>
      </sheetData>
    </sheetDataSet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JAN 13"/>
    </sheetNames>
    <sheetDataSet>
      <sheetData sheetId="0">
        <row r="20">
          <cell r="B20">
            <v>7678325.833</v>
          </cell>
          <cell r="D20">
            <v>32414041.537</v>
          </cell>
          <cell r="E20">
            <v>436798.36899999995</v>
          </cell>
          <cell r="G20">
            <v>9798681.818</v>
          </cell>
          <cell r="I20">
            <v>270117012.745</v>
          </cell>
          <cell r="L20">
            <v>176789.329</v>
          </cell>
          <cell r="M20">
            <v>0</v>
          </cell>
          <cell r="P20">
            <v>4124912.804</v>
          </cell>
          <cell r="Q20">
            <v>34494664.56</v>
          </cell>
        </row>
        <row r="23">
          <cell r="I23">
            <v>70230423.3137</v>
          </cell>
        </row>
      </sheetData>
    </sheetDataSet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FEB 13"/>
    </sheetNames>
    <sheetDataSet>
      <sheetData sheetId="0">
        <row r="20">
          <cell r="B20">
            <v>7073561.877</v>
          </cell>
          <cell r="D20">
            <v>32645776.225</v>
          </cell>
          <cell r="E20">
            <v>713563.291</v>
          </cell>
          <cell r="G20">
            <v>12983131.579</v>
          </cell>
          <cell r="I20">
            <v>272048135.14400005</v>
          </cell>
          <cell r="L20">
            <v>52561.404</v>
          </cell>
          <cell r="M20">
            <v>0</v>
          </cell>
          <cell r="P20">
            <v>4049017.743</v>
          </cell>
          <cell r="Q20">
            <v>30015848.525999997</v>
          </cell>
        </row>
        <row r="23">
          <cell r="I23">
            <v>70732515.13744001</v>
          </cell>
        </row>
      </sheetData>
    </sheetDataSet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MAR 13"/>
    </sheetNames>
    <sheetDataSet>
      <sheetData sheetId="0">
        <row r="20">
          <cell r="B20">
            <v>7136340.026000001</v>
          </cell>
          <cell r="D20">
            <v>32445943.210000005</v>
          </cell>
          <cell r="E20">
            <v>381852.781</v>
          </cell>
          <cell r="G20">
            <v>13063018.85</v>
          </cell>
          <cell r="I20">
            <v>270382860.013</v>
          </cell>
          <cell r="L20">
            <v>699667.949</v>
          </cell>
          <cell r="M20">
            <v>0</v>
          </cell>
          <cell r="P20">
            <v>4071546.1149999998</v>
          </cell>
          <cell r="Q20">
            <v>31258250.054</v>
          </cell>
        </row>
        <row r="23">
          <cell r="I23">
            <v>70299543.60338001</v>
          </cell>
        </row>
      </sheetData>
    </sheetDataSet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APR 13"/>
    </sheetNames>
    <sheetDataSet>
      <sheetData sheetId="0">
        <row r="20">
          <cell r="B20">
            <v>7480156.386</v>
          </cell>
          <cell r="D20">
            <v>33935015.609000005</v>
          </cell>
          <cell r="E20">
            <v>866549.879</v>
          </cell>
          <cell r="G20">
            <v>3861836.428000001</v>
          </cell>
          <cell r="I20">
            <v>277067332.221</v>
          </cell>
          <cell r="L20">
            <v>360149.505</v>
          </cell>
          <cell r="M20">
            <v>0</v>
          </cell>
          <cell r="P20">
            <v>4988720.294</v>
          </cell>
          <cell r="Q20">
            <v>29296392.762000002</v>
          </cell>
        </row>
        <row r="23">
          <cell r="I23">
            <v>72037506.37746</v>
          </cell>
        </row>
      </sheetData>
    </sheetDataSet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MAY 13"/>
    </sheetNames>
    <sheetDataSet>
      <sheetData sheetId="0">
        <row r="20">
          <cell r="B20">
            <v>7388518.995000001</v>
          </cell>
          <cell r="D20">
            <v>32733921.242000002</v>
          </cell>
          <cell r="E20">
            <v>562387.668</v>
          </cell>
          <cell r="G20">
            <v>7143727.228</v>
          </cell>
          <cell r="I20">
            <v>272782676.964</v>
          </cell>
          <cell r="L20">
            <v>395583.598</v>
          </cell>
          <cell r="M20">
            <v>0</v>
          </cell>
          <cell r="P20">
            <v>5594612.315</v>
          </cell>
          <cell r="Q20">
            <v>31244766.880999997</v>
          </cell>
        </row>
        <row r="23">
          <cell r="I23">
            <v>70923496.01064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p10"/>
      <sheetName val="Aug10"/>
      <sheetName val="O10"/>
      <sheetName val="Oc10"/>
      <sheetName val="Oct10"/>
    </sheetNames>
    <sheetDataSet>
      <sheetData sheetId="0">
        <row r="20">
          <cell r="B20">
            <v>6647583.422</v>
          </cell>
          <cell r="D20">
            <v>26660028.325999998</v>
          </cell>
          <cell r="E20">
            <v>915028.2630000002</v>
          </cell>
          <cell r="G20">
            <v>32229212.167000003</v>
          </cell>
          <cell r="L20">
            <v>258827.044</v>
          </cell>
          <cell r="M20">
            <v>0</v>
          </cell>
          <cell r="P20">
            <v>129133.831</v>
          </cell>
          <cell r="Q20">
            <v>30048274.794</v>
          </cell>
        </row>
      </sheetData>
    </sheetDataSet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JUN 13"/>
    </sheetNames>
    <sheetDataSet>
      <sheetData sheetId="0">
        <row r="20">
          <cell r="B20">
            <v>7351004.165</v>
          </cell>
          <cell r="D20">
            <v>32343378.360000003</v>
          </cell>
          <cell r="E20">
            <v>479809.81100000005</v>
          </cell>
          <cell r="G20">
            <v>3896237.6</v>
          </cell>
          <cell r="I20">
            <v>269510236.267</v>
          </cell>
          <cell r="L20">
            <v>287979.526</v>
          </cell>
          <cell r="M20">
            <v>0</v>
          </cell>
          <cell r="P20">
            <v>5634046.136</v>
          </cell>
          <cell r="Q20">
            <v>32787574.166</v>
          </cell>
        </row>
        <row r="23">
          <cell r="I23">
            <v>70072661.42942001</v>
          </cell>
        </row>
      </sheetData>
    </sheetDataSet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JUL 13"/>
    </sheetNames>
    <sheetDataSet>
      <sheetData sheetId="0">
        <row r="20">
          <cell r="B20">
            <v>7477322.346</v>
          </cell>
          <cell r="D20">
            <v>32454836.287</v>
          </cell>
          <cell r="E20">
            <v>617123.2509999999</v>
          </cell>
          <cell r="G20">
            <v>4135347.826</v>
          </cell>
          <cell r="I20">
            <v>270456969.006</v>
          </cell>
          <cell r="L20">
            <v>313434.987</v>
          </cell>
          <cell r="M20">
            <v>0</v>
          </cell>
          <cell r="P20">
            <v>5837468.533</v>
          </cell>
          <cell r="Q20">
            <v>28905871.714</v>
          </cell>
        </row>
        <row r="23">
          <cell r="I23">
            <v>70318811.94156</v>
          </cell>
        </row>
      </sheetData>
    </sheetDataSet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AUG 13"/>
    </sheetNames>
    <sheetDataSet>
      <sheetData sheetId="0">
        <row r="20">
          <cell r="B20">
            <v>7542696.927999999</v>
          </cell>
          <cell r="D20">
            <v>31536936.104</v>
          </cell>
          <cell r="E20">
            <v>604128.9330000001</v>
          </cell>
          <cell r="G20">
            <v>9355325</v>
          </cell>
          <cell r="I20">
            <v>262699428.377</v>
          </cell>
          <cell r="L20">
            <v>255876.439</v>
          </cell>
          <cell r="M20">
            <v>0</v>
          </cell>
          <cell r="P20">
            <v>5852900.8</v>
          </cell>
          <cell r="Q20">
            <v>31218923.424</v>
          </cell>
        </row>
        <row r="23">
          <cell r="I23">
            <v>68301851.37802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SEP 13"/>
    </sheetNames>
    <sheetDataSet>
      <sheetData sheetId="0">
        <row r="20">
          <cell r="B20">
            <v>7577546.153</v>
          </cell>
          <cell r="D20">
            <v>32712829.474000003</v>
          </cell>
          <cell r="E20">
            <v>395412.845</v>
          </cell>
          <cell r="G20">
            <v>10600666.666</v>
          </cell>
          <cell r="I20">
            <v>272606912.23200005</v>
          </cell>
          <cell r="L20">
            <v>72537.967</v>
          </cell>
          <cell r="M20">
            <v>0</v>
          </cell>
          <cell r="P20">
            <v>5434066.728</v>
          </cell>
          <cell r="Q20">
            <v>16586086.242999999</v>
          </cell>
        </row>
        <row r="23">
          <cell r="I23">
            <v>70877797.18032001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OCT 13"/>
    </sheetNames>
    <sheetDataSet>
      <sheetData sheetId="0">
        <row r="20">
          <cell r="B20">
            <v>7399735.733</v>
          </cell>
          <cell r="D20">
            <v>33477714.034</v>
          </cell>
          <cell r="E20">
            <v>512940.313</v>
          </cell>
          <cell r="G20">
            <v>11800533.843</v>
          </cell>
          <cell r="I20">
            <v>278980950.233</v>
          </cell>
          <cell r="L20">
            <v>226580.316</v>
          </cell>
          <cell r="M20">
            <v>0</v>
          </cell>
          <cell r="P20">
            <v>5234159.47</v>
          </cell>
          <cell r="Q20">
            <v>28911898.904000007</v>
          </cell>
        </row>
        <row r="23">
          <cell r="I23">
            <v>72535047.06058</v>
          </cell>
        </row>
      </sheetData>
    </sheetDataSet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NOV 13"/>
    </sheetNames>
    <sheetDataSet>
      <sheetData sheetId="0">
        <row r="20">
          <cell r="B20">
            <v>7183012.59</v>
          </cell>
          <cell r="D20">
            <v>33633087.161</v>
          </cell>
          <cell r="E20">
            <v>249642.644</v>
          </cell>
          <cell r="G20">
            <v>8398383.702000001</v>
          </cell>
          <cell r="I20">
            <v>280275726.273</v>
          </cell>
          <cell r="L20">
            <v>344807.316</v>
          </cell>
          <cell r="M20">
            <v>0</v>
          </cell>
          <cell r="P20">
            <v>5050824.358000001</v>
          </cell>
          <cell r="Q20">
            <v>29881816.586000003</v>
          </cell>
        </row>
        <row r="23">
          <cell r="I23">
            <v>72871688.83098</v>
          </cell>
        </row>
      </sheetData>
    </sheetDataSet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DEC 13"/>
    </sheetNames>
    <sheetDataSet>
      <sheetData sheetId="0">
        <row r="20">
          <cell r="B20">
            <v>8499185.598</v>
          </cell>
          <cell r="D20">
            <v>33593852.66500001</v>
          </cell>
          <cell r="E20">
            <v>443060.26999999996</v>
          </cell>
          <cell r="G20">
            <v>5495852.612</v>
          </cell>
          <cell r="I20">
            <v>279938663.445</v>
          </cell>
          <cell r="L20">
            <v>379841.802</v>
          </cell>
          <cell r="M20">
            <v>0</v>
          </cell>
          <cell r="P20">
            <v>5110676.834000001</v>
          </cell>
          <cell r="Q20">
            <v>29825612.226</v>
          </cell>
        </row>
        <row r="23">
          <cell r="I23">
            <v>72784052.4957</v>
          </cell>
        </row>
      </sheetData>
    </sheetDataSet>
  </externalBook>
</externalLink>
</file>

<file path=xl/externalLinks/externalLink187.xml><?xml version="1.0" encoding="utf-8"?>
<externalLink xmlns="http://schemas.openxmlformats.org/spreadsheetml/2006/main">
  <externalBook xmlns:r="http://schemas.openxmlformats.org/officeDocument/2006/relationships" r:id="rId1">
    <sheetNames>
      <sheetName val="JAN 14"/>
    </sheetNames>
    <sheetDataSet>
      <sheetData sheetId="0">
        <row r="20">
          <cell r="B20">
            <v>7795406.1000000015</v>
          </cell>
          <cell r="D20">
            <v>33486983.765</v>
          </cell>
          <cell r="G20">
            <v>2059457.759</v>
          </cell>
          <cell r="I20">
            <v>279038812.613</v>
          </cell>
          <cell r="L20">
            <v>303297.232</v>
          </cell>
          <cell r="M20">
            <v>0</v>
          </cell>
          <cell r="P20">
            <v>5365094.161</v>
          </cell>
          <cell r="Q20">
            <v>31085824.042999998</v>
          </cell>
        </row>
        <row r="23">
          <cell r="I23">
            <v>72550091.27938</v>
          </cell>
        </row>
      </sheetData>
    </sheetDataSet>
  </externalBook>
</externalLink>
</file>

<file path=xl/externalLinks/externalLink188.xml><?xml version="1.0" encoding="utf-8"?>
<externalLink xmlns="http://schemas.openxmlformats.org/spreadsheetml/2006/main">
  <externalBook xmlns:r="http://schemas.openxmlformats.org/officeDocument/2006/relationships" r:id="rId1">
    <sheetNames>
      <sheetName val="FEB 14"/>
    </sheetNames>
    <sheetDataSet>
      <sheetData sheetId="0">
        <row r="20">
          <cell r="B20">
            <v>7276635.076</v>
          </cell>
          <cell r="D20">
            <v>32932782.808</v>
          </cell>
          <cell r="G20">
            <v>8265164.607000001</v>
          </cell>
          <cell r="I20">
            <v>274340097.855</v>
          </cell>
          <cell r="L20">
            <v>232453.91100000002</v>
          </cell>
          <cell r="M20">
            <v>0</v>
          </cell>
          <cell r="P20">
            <v>5721579.182</v>
          </cell>
          <cell r="Q20">
            <v>30704881.086999994</v>
          </cell>
        </row>
        <row r="23">
          <cell r="I23">
            <v>71328425.4423</v>
          </cell>
        </row>
      </sheetData>
    </sheetDataSet>
  </externalBook>
</externalLink>
</file>

<file path=xl/externalLinks/externalLink189.xml><?xml version="1.0" encoding="utf-8"?>
<externalLink xmlns="http://schemas.openxmlformats.org/spreadsheetml/2006/main">
  <externalBook xmlns:r="http://schemas.openxmlformats.org/officeDocument/2006/relationships" r:id="rId1">
    <sheetNames>
      <sheetName val="MAR 14"/>
    </sheetNames>
    <sheetDataSet>
      <sheetData sheetId="0">
        <row r="20">
          <cell r="B20">
            <v>7650715.438</v>
          </cell>
          <cell r="D20">
            <v>32353358.946</v>
          </cell>
          <cell r="G20">
            <v>8963740.143</v>
          </cell>
          <cell r="I20">
            <v>269160357.419</v>
          </cell>
          <cell r="L20">
            <v>215540.29200000002</v>
          </cell>
          <cell r="M20">
            <v>0</v>
          </cell>
          <cell r="P20">
            <v>5889926.719</v>
          </cell>
          <cell r="Q20">
            <v>26838719.55</v>
          </cell>
        </row>
        <row r="23">
          <cell r="I23">
            <v>69981692.92894001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ct10"/>
      <sheetName val="Aug10"/>
    </sheetNames>
    <sheetDataSet>
      <sheetData sheetId="0">
        <row r="20">
          <cell r="B20">
            <v>6488175.084999999</v>
          </cell>
          <cell r="D20">
            <v>27672021.060999997</v>
          </cell>
          <cell r="E20">
            <v>553790.116</v>
          </cell>
          <cell r="G20">
            <v>31022015.568</v>
          </cell>
          <cell r="L20">
            <v>191978.567</v>
          </cell>
          <cell r="M20">
            <v>0</v>
          </cell>
          <cell r="P20">
            <v>289273.944</v>
          </cell>
          <cell r="Q20">
            <v>30546990.112000003</v>
          </cell>
        </row>
      </sheetData>
    </sheetDataSet>
  </externalBook>
</externalLink>
</file>

<file path=xl/externalLinks/externalLink190.xml><?xml version="1.0" encoding="utf-8"?>
<externalLink xmlns="http://schemas.openxmlformats.org/spreadsheetml/2006/main">
  <externalBook xmlns:r="http://schemas.openxmlformats.org/officeDocument/2006/relationships" r:id="rId1">
    <sheetNames>
      <sheetName val="APR 14"/>
    </sheetNames>
    <sheetDataSet>
      <sheetData sheetId="0">
        <row r="20">
          <cell r="B20">
            <v>7600166.649</v>
          </cell>
          <cell r="D20">
            <v>33337479.368</v>
          </cell>
          <cell r="G20">
            <v>7755519.659</v>
          </cell>
          <cell r="I20">
            <v>277812327.75</v>
          </cell>
          <cell r="L20">
            <v>250709.143</v>
          </cell>
          <cell r="M20">
            <v>0</v>
          </cell>
          <cell r="P20">
            <v>5724645.056999999</v>
          </cell>
          <cell r="Q20">
            <v>31841963.429</v>
          </cell>
        </row>
        <row r="23">
          <cell r="I23">
            <v>72231205.215</v>
          </cell>
        </row>
      </sheetData>
    </sheetDataSet>
  </externalBook>
</externalLink>
</file>

<file path=xl/externalLinks/externalLink191.xml><?xml version="1.0" encoding="utf-8"?>
<externalLink xmlns="http://schemas.openxmlformats.org/spreadsheetml/2006/main">
  <externalBook xmlns:r="http://schemas.openxmlformats.org/officeDocument/2006/relationships" r:id="rId1">
    <sheetNames>
      <sheetName val="MAY 14"/>
    </sheetNames>
    <sheetDataSet>
      <sheetData sheetId="0">
        <row r="20">
          <cell r="B20">
            <v>7795333.0940000005</v>
          </cell>
          <cell r="D20">
            <v>32349655.538999997</v>
          </cell>
          <cell r="G20">
            <v>7280719.594999999</v>
          </cell>
          <cell r="I20">
            <v>269580462.768</v>
          </cell>
          <cell r="L20">
            <v>152713.62699999998</v>
          </cell>
          <cell r="M20">
            <v>0</v>
          </cell>
          <cell r="P20">
            <v>5592404.668</v>
          </cell>
          <cell r="Q20">
            <v>31459334.726999998</v>
          </cell>
        </row>
        <row r="23">
          <cell r="I23">
            <v>70090920.31968</v>
          </cell>
        </row>
      </sheetData>
    </sheetDataSet>
  </externalBook>
</externalLink>
</file>

<file path=xl/externalLinks/externalLink192.xml><?xml version="1.0" encoding="utf-8"?>
<externalLink xmlns="http://schemas.openxmlformats.org/spreadsheetml/2006/main">
  <externalBook xmlns:r="http://schemas.openxmlformats.org/officeDocument/2006/relationships" r:id="rId1">
    <sheetNames>
      <sheetName val="JUN 14"/>
    </sheetNames>
    <sheetDataSet>
      <sheetData sheetId="0">
        <row r="19">
          <cell r="B19">
            <v>7737279.157</v>
          </cell>
          <cell r="D19">
            <v>32914542.113</v>
          </cell>
          <cell r="E19">
            <v>494515.97400000005</v>
          </cell>
          <cell r="G19">
            <v>13283592.284</v>
          </cell>
          <cell r="I19">
            <v>274287850.89100003</v>
          </cell>
          <cell r="L19">
            <v>65448.744000000006</v>
          </cell>
          <cell r="P19">
            <v>5300156.915</v>
          </cell>
          <cell r="Q19">
            <v>30737612.871999998</v>
          </cell>
        </row>
        <row r="22">
          <cell r="I22">
            <v>71314841.23166001</v>
          </cell>
        </row>
      </sheetData>
    </sheetDataSet>
  </externalBook>
</externalLink>
</file>

<file path=xl/externalLinks/externalLink193.xml><?xml version="1.0" encoding="utf-8"?>
<externalLink xmlns="http://schemas.openxmlformats.org/spreadsheetml/2006/main">
  <externalBook xmlns:r="http://schemas.openxmlformats.org/officeDocument/2006/relationships" r:id="rId1">
    <sheetNames>
      <sheetName val="JUN 14"/>
    </sheetNames>
    <sheetDataSet>
      <sheetData sheetId="0">
        <row r="20">
          <cell r="M20">
            <v>0</v>
          </cell>
        </row>
      </sheetData>
    </sheetDataSet>
  </externalBook>
</externalLink>
</file>

<file path=xl/externalLinks/externalLink194.xml><?xml version="1.0" encoding="utf-8"?>
<externalLink xmlns="http://schemas.openxmlformats.org/spreadsheetml/2006/main">
  <externalBook xmlns:r="http://schemas.openxmlformats.org/officeDocument/2006/relationships" r:id="rId1">
    <sheetNames>
      <sheetName val="JUL 14"/>
    </sheetNames>
    <sheetDataSet>
      <sheetData sheetId="0">
        <row r="19">
          <cell r="B19">
            <v>7591726.568000001</v>
          </cell>
          <cell r="D19">
            <v>33057664.196000002</v>
          </cell>
          <cell r="E19">
            <v>631171.196</v>
          </cell>
          <cell r="G19">
            <v>10994550.978</v>
          </cell>
          <cell r="I19">
            <v>275480534.914</v>
          </cell>
          <cell r="L19">
            <v>23225.97</v>
          </cell>
          <cell r="M19">
            <v>0</v>
          </cell>
          <cell r="P19">
            <v>6120815.236</v>
          </cell>
          <cell r="Q19">
            <v>33586666.622</v>
          </cell>
        </row>
        <row r="22">
          <cell r="I22">
            <v>71624939.07764</v>
          </cell>
        </row>
      </sheetData>
    </sheetDataSet>
  </externalBook>
</externalLink>
</file>

<file path=xl/externalLinks/externalLink195.xml><?xml version="1.0" encoding="utf-8"?>
<externalLink xmlns="http://schemas.openxmlformats.org/spreadsheetml/2006/main">
  <externalBook xmlns:r="http://schemas.openxmlformats.org/officeDocument/2006/relationships" r:id="rId1">
    <sheetNames>
      <sheetName val="AUG 14"/>
    </sheetNames>
    <sheetDataSet>
      <sheetData sheetId="0">
        <row r="19">
          <cell r="B19">
            <v>7873604.7870000005</v>
          </cell>
          <cell r="D19">
            <v>33980641.238000005</v>
          </cell>
          <cell r="E19">
            <v>522574.29299999995</v>
          </cell>
          <cell r="G19">
            <v>9908535.165000001</v>
          </cell>
          <cell r="I19">
            <v>283371792.51</v>
          </cell>
          <cell r="L19">
            <v>34923.321</v>
          </cell>
          <cell r="M19">
            <v>0</v>
          </cell>
          <cell r="P19">
            <v>6161697.341</v>
          </cell>
          <cell r="Q19">
            <v>33586666.622</v>
          </cell>
        </row>
        <row r="22">
          <cell r="I22">
            <v>73676666.0526</v>
          </cell>
        </row>
      </sheetData>
    </sheetDataSet>
  </externalBook>
</externalLink>
</file>

<file path=xl/externalLinks/externalLink196.xml><?xml version="1.0" encoding="utf-8"?>
<externalLink xmlns="http://schemas.openxmlformats.org/spreadsheetml/2006/main">
  <externalBook xmlns:r="http://schemas.openxmlformats.org/officeDocument/2006/relationships" r:id="rId1">
    <sheetNames>
      <sheetName val="SEP 14"/>
    </sheetNames>
    <sheetDataSet>
      <sheetData sheetId="0">
        <row r="19">
          <cell r="B19">
            <v>7699905.948999999</v>
          </cell>
          <cell r="D19">
            <v>34271215.086</v>
          </cell>
          <cell r="E19">
            <v>671825.5599999999</v>
          </cell>
          <cell r="G19">
            <v>13254233.982</v>
          </cell>
          <cell r="I19">
            <v>285593458.999</v>
          </cell>
          <cell r="L19">
            <v>64454.782999999996</v>
          </cell>
          <cell r="M19">
            <v>0</v>
          </cell>
          <cell r="P19">
            <v>6173378.672</v>
          </cell>
          <cell r="Q19">
            <v>35879086.769</v>
          </cell>
        </row>
        <row r="22">
          <cell r="I22">
            <v>74254299.33974001</v>
          </cell>
        </row>
      </sheetData>
    </sheetDataSet>
  </externalBook>
</externalLink>
</file>

<file path=xl/externalLinks/externalLink197.xml><?xml version="1.0" encoding="utf-8"?>
<externalLink xmlns="http://schemas.openxmlformats.org/spreadsheetml/2006/main">
  <externalBook xmlns:r="http://schemas.openxmlformats.org/officeDocument/2006/relationships" r:id="rId1">
    <sheetNames>
      <sheetName val="OCT 14"/>
    </sheetNames>
    <sheetDataSet>
      <sheetData sheetId="0">
        <row r="19">
          <cell r="B19">
            <v>8084658.045</v>
          </cell>
          <cell r="D19">
            <v>34215302.925</v>
          </cell>
          <cell r="E19">
            <v>562724.092</v>
          </cell>
          <cell r="G19">
            <v>17044510.285</v>
          </cell>
          <cell r="I19">
            <v>285127524.324</v>
          </cell>
          <cell r="L19">
            <v>87251.37</v>
          </cell>
          <cell r="M19">
            <v>0</v>
          </cell>
          <cell r="P19">
            <v>4983921.86</v>
          </cell>
          <cell r="Q19">
            <v>35912929.49</v>
          </cell>
        </row>
        <row r="22">
          <cell r="I22">
            <v>74133156.32424</v>
          </cell>
        </row>
      </sheetData>
    </sheetDataSet>
  </externalBook>
</externalLink>
</file>

<file path=xl/externalLinks/externalLink198.xml><?xml version="1.0" encoding="utf-8"?>
<externalLink xmlns="http://schemas.openxmlformats.org/spreadsheetml/2006/main">
  <externalBook xmlns:r="http://schemas.openxmlformats.org/officeDocument/2006/relationships" r:id="rId1">
    <sheetNames>
      <sheetName val="NOV 14"/>
    </sheetNames>
    <sheetDataSet>
      <sheetData sheetId="0">
        <row r="19">
          <cell r="B19">
            <v>8049889.182</v>
          </cell>
          <cell r="D19">
            <v>33681701.067</v>
          </cell>
          <cell r="E19">
            <v>567074.093</v>
          </cell>
          <cell r="G19">
            <v>16796786.023000002</v>
          </cell>
          <cell r="I19">
            <v>280683743.906</v>
          </cell>
          <cell r="L19">
            <v>42066.322</v>
          </cell>
          <cell r="M19">
            <v>0</v>
          </cell>
          <cell r="P19">
            <v>4628952.286</v>
          </cell>
          <cell r="Q19">
            <v>36354296.229</v>
          </cell>
        </row>
        <row r="22">
          <cell r="I22">
            <v>72977773.41556</v>
          </cell>
        </row>
      </sheetData>
    </sheetDataSet>
  </externalBook>
</externalLink>
</file>

<file path=xl/externalLinks/externalLink199.xml><?xml version="1.0" encoding="utf-8"?>
<externalLink xmlns="http://schemas.openxmlformats.org/spreadsheetml/2006/main">
  <externalBook xmlns:r="http://schemas.openxmlformats.org/officeDocument/2006/relationships" r:id="rId1">
    <sheetNames>
      <sheetName val="DEC 14"/>
    </sheetNames>
    <sheetDataSet>
      <sheetData sheetId="0">
        <row r="19">
          <cell r="B19">
            <v>9535247.756000001</v>
          </cell>
          <cell r="D19">
            <v>33684989.409</v>
          </cell>
          <cell r="E19">
            <v>848656.564</v>
          </cell>
          <cell r="G19">
            <v>14508690.476999998</v>
          </cell>
          <cell r="I19">
            <v>280708245.018</v>
          </cell>
          <cell r="L19">
            <v>65706.822</v>
          </cell>
          <cell r="M19">
            <v>0</v>
          </cell>
          <cell r="P19">
            <v>4636531.34</v>
          </cell>
          <cell r="Q19">
            <v>36876591.328</v>
          </cell>
        </row>
        <row r="22">
          <cell r="I22">
            <v>72984143.70468001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5291925.875</v>
          </cell>
          <cell r="D20">
            <v>29546185.979</v>
          </cell>
          <cell r="E20">
            <v>677626.7740000001</v>
          </cell>
          <cell r="G20">
            <v>16566740.089</v>
          </cell>
          <cell r="L20">
            <v>413387.808</v>
          </cell>
          <cell r="M20">
            <v>4076037.3719999995</v>
          </cell>
          <cell r="P20">
            <v>324366.968</v>
          </cell>
          <cell r="Q20">
            <v>23370110.664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v10"/>
    </sheetNames>
    <sheetDataSet>
      <sheetData sheetId="0">
        <row r="20">
          <cell r="B20">
            <v>6425247.93</v>
          </cell>
          <cell r="D20">
            <v>27454823.630999997</v>
          </cell>
          <cell r="E20">
            <v>943677.053</v>
          </cell>
          <cell r="G20">
            <v>26801726.937</v>
          </cell>
          <cell r="L20">
            <v>291330.37</v>
          </cell>
          <cell r="M20">
            <v>0</v>
          </cell>
          <cell r="P20">
            <v>289244.63399999996</v>
          </cell>
          <cell r="Q20">
            <v>36902266.799</v>
          </cell>
        </row>
      </sheetData>
    </sheetDataSet>
  </externalBook>
</externalLink>
</file>

<file path=xl/externalLinks/externalLink200.xml><?xml version="1.0" encoding="utf-8"?>
<externalLink xmlns="http://schemas.openxmlformats.org/spreadsheetml/2006/main">
  <externalBook xmlns:r="http://schemas.openxmlformats.org/officeDocument/2006/relationships" r:id="rId1">
    <sheetNames>
      <sheetName val="Jan 15"/>
    </sheetNames>
    <sheetDataSet>
      <sheetData sheetId="0">
        <row r="19">
          <cell r="B19">
            <v>8631286.989</v>
          </cell>
          <cell r="D19">
            <v>34868908.285</v>
          </cell>
          <cell r="E19">
            <v>1098304.947</v>
          </cell>
          <cell r="G19">
            <v>11331452.38</v>
          </cell>
          <cell r="I19">
            <v>290574235.643</v>
          </cell>
          <cell r="L19">
            <v>154579.042</v>
          </cell>
          <cell r="M19">
            <v>0</v>
          </cell>
          <cell r="P19">
            <v>4747405.461999999</v>
          </cell>
          <cell r="Q19">
            <v>34732972.092</v>
          </cell>
        </row>
        <row r="22">
          <cell r="I22">
            <v>75549301.26718001</v>
          </cell>
        </row>
      </sheetData>
    </sheetDataSet>
  </externalBook>
</externalLink>
</file>

<file path=xl/externalLinks/externalLink201.xml><?xml version="1.0" encoding="utf-8"?>
<externalLink xmlns="http://schemas.openxmlformats.org/spreadsheetml/2006/main">
  <externalBook xmlns:r="http://schemas.openxmlformats.org/officeDocument/2006/relationships" r:id="rId1">
    <sheetNames>
      <sheetName val="Feb 15"/>
    </sheetNames>
    <sheetDataSet>
      <sheetData sheetId="0">
        <row r="19">
          <cell r="B19">
            <v>8072481.052999999</v>
          </cell>
          <cell r="D19">
            <v>35022031.433</v>
          </cell>
          <cell r="E19">
            <v>1096271.0359999998</v>
          </cell>
          <cell r="G19">
            <v>11307938.947</v>
          </cell>
          <cell r="I19">
            <v>291839749.75</v>
          </cell>
          <cell r="L19">
            <v>175492.472</v>
          </cell>
          <cell r="M19">
            <v>0</v>
          </cell>
          <cell r="P19">
            <v>6223712.393</v>
          </cell>
          <cell r="Q19">
            <v>31998488.679</v>
          </cell>
        </row>
        <row r="22">
          <cell r="I22">
            <v>75878334.935</v>
          </cell>
        </row>
      </sheetData>
    </sheetDataSet>
  </externalBook>
</externalLink>
</file>

<file path=xl/externalLinks/externalLink202.xml><?xml version="1.0" encoding="utf-8"?>
<externalLink xmlns="http://schemas.openxmlformats.org/spreadsheetml/2006/main">
  <externalBook xmlns:r="http://schemas.openxmlformats.org/officeDocument/2006/relationships" r:id="rId1">
    <sheetNames>
      <sheetName val="Mar 15"/>
    </sheetNames>
    <sheetDataSet>
      <sheetData sheetId="0">
        <row r="19">
          <cell r="B19">
            <v>7999758.499</v>
          </cell>
          <cell r="D19">
            <v>34518152.353</v>
          </cell>
          <cell r="E19">
            <v>2041719.2040000001</v>
          </cell>
          <cell r="I19">
            <v>287631508.15</v>
          </cell>
          <cell r="M19">
            <v>0</v>
          </cell>
        </row>
        <row r="22">
          <cell r="I22">
            <v>74784192.119</v>
          </cell>
        </row>
      </sheetData>
    </sheetDataSet>
  </externalBook>
</externalLink>
</file>

<file path=xl/externalLinks/externalLink203.xml><?xml version="1.0" encoding="utf-8"?>
<externalLink xmlns="http://schemas.openxmlformats.org/spreadsheetml/2006/main">
  <externalBook xmlns:r="http://schemas.openxmlformats.org/officeDocument/2006/relationships" r:id="rId1">
    <sheetNames>
      <sheetName val="Mar 15"/>
    </sheetNames>
    <sheetDataSet>
      <sheetData sheetId="0">
        <row r="19">
          <cell r="G19">
            <v>13922181.818</v>
          </cell>
          <cell r="L19">
            <v>132897.441</v>
          </cell>
          <cell r="P19">
            <v>4758876.13</v>
          </cell>
          <cell r="Q19">
            <v>34053290.086</v>
          </cell>
        </row>
      </sheetData>
    </sheetDataSet>
  </externalBook>
</externalLink>
</file>

<file path=xl/externalLinks/externalLink204.xml><?xml version="1.0" encoding="utf-8"?>
<externalLink xmlns="http://schemas.openxmlformats.org/spreadsheetml/2006/main">
  <externalBook xmlns:r="http://schemas.openxmlformats.org/officeDocument/2006/relationships" r:id="rId1">
    <sheetNames>
      <sheetName val="Apr 15"/>
    </sheetNames>
    <sheetDataSet>
      <sheetData sheetId="0">
        <row r="19">
          <cell r="B19">
            <v>7842618.942</v>
          </cell>
          <cell r="D19">
            <v>35257952.397999994</v>
          </cell>
          <cell r="E19">
            <v>1725551.663</v>
          </cell>
          <cell r="I19">
            <v>293816269.91899997</v>
          </cell>
          <cell r="M19">
            <v>0</v>
          </cell>
        </row>
        <row r="22">
          <cell r="I22">
            <v>76392230.17894</v>
          </cell>
        </row>
      </sheetData>
    </sheetDataSet>
  </externalBook>
</externalLink>
</file>

<file path=xl/externalLinks/externalLink205.xml><?xml version="1.0" encoding="utf-8"?>
<externalLink xmlns="http://schemas.openxmlformats.org/spreadsheetml/2006/main">
  <externalBook xmlns:r="http://schemas.openxmlformats.org/officeDocument/2006/relationships" r:id="rId1">
    <sheetNames>
      <sheetName val="Apr 15"/>
    </sheetNames>
    <sheetDataSet>
      <sheetData sheetId="0">
        <row r="19">
          <cell r="G19">
            <v>14564710</v>
          </cell>
          <cell r="L19">
            <v>145225.586</v>
          </cell>
          <cell r="P19">
            <v>4756777.297</v>
          </cell>
          <cell r="Q19">
            <v>32175052.976999998</v>
          </cell>
        </row>
      </sheetData>
    </sheetDataSet>
  </externalBook>
</externalLink>
</file>

<file path=xl/externalLinks/externalLink206.xml><?xml version="1.0" encoding="utf-8"?>
<externalLink xmlns="http://schemas.openxmlformats.org/spreadsheetml/2006/main">
  <externalBook xmlns:r="http://schemas.openxmlformats.org/officeDocument/2006/relationships" r:id="rId1">
    <sheetNames>
      <sheetName val="May 15"/>
    </sheetNames>
    <sheetDataSet>
      <sheetData sheetId="0">
        <row r="19">
          <cell r="B19">
            <v>7987402.704000001</v>
          </cell>
          <cell r="D19">
            <v>34992852.462000005</v>
          </cell>
          <cell r="E19">
            <v>702875.057</v>
          </cell>
          <cell r="I19">
            <v>291607103.789</v>
          </cell>
          <cell r="M19">
            <v>0</v>
          </cell>
        </row>
        <row r="22">
          <cell r="I22">
            <v>75817846.98514</v>
          </cell>
        </row>
      </sheetData>
    </sheetDataSet>
  </externalBook>
</externalLink>
</file>

<file path=xl/externalLinks/externalLink207.xml><?xml version="1.0" encoding="utf-8"?>
<externalLink xmlns="http://schemas.openxmlformats.org/spreadsheetml/2006/main">
  <externalBook xmlns:r="http://schemas.openxmlformats.org/officeDocument/2006/relationships" r:id="rId1">
    <sheetNames>
      <sheetName val="May 15"/>
    </sheetNames>
    <sheetDataSet>
      <sheetData sheetId="0">
        <row r="19">
          <cell r="G19">
            <v>13756450</v>
          </cell>
          <cell r="L19">
            <v>123606.679</v>
          </cell>
          <cell r="P19">
            <v>4756092.402000001</v>
          </cell>
          <cell r="Q19">
            <v>32430867.861000005</v>
          </cell>
        </row>
      </sheetData>
    </sheetDataSet>
  </externalBook>
</externalLink>
</file>

<file path=xl/externalLinks/externalLink208.xml><?xml version="1.0" encoding="utf-8"?>
<externalLink xmlns="http://schemas.openxmlformats.org/spreadsheetml/2006/main">
  <externalBook xmlns:r="http://schemas.openxmlformats.org/officeDocument/2006/relationships" r:id="rId1">
    <sheetNames>
      <sheetName val="Jun 15"/>
    </sheetNames>
    <sheetDataSet>
      <sheetData sheetId="0">
        <row r="19">
          <cell r="B19">
            <v>8055679.442000001</v>
          </cell>
          <cell r="D19">
            <v>35852674.144</v>
          </cell>
          <cell r="E19">
            <v>325130.514</v>
          </cell>
          <cell r="I19">
            <v>298958962.358</v>
          </cell>
          <cell r="M19">
            <v>0</v>
          </cell>
        </row>
        <row r="22">
          <cell r="I22">
            <v>77729330.21308</v>
          </cell>
        </row>
      </sheetData>
    </sheetDataSet>
  </externalBook>
</externalLink>
</file>

<file path=xl/externalLinks/externalLink209.xml><?xml version="1.0" encoding="utf-8"?>
<externalLink xmlns="http://schemas.openxmlformats.org/spreadsheetml/2006/main">
  <externalBook xmlns:r="http://schemas.openxmlformats.org/officeDocument/2006/relationships" r:id="rId1">
    <sheetNames>
      <sheetName val="Jun 15"/>
    </sheetNames>
    <sheetDataSet>
      <sheetData sheetId="0">
        <row r="19">
          <cell r="G19">
            <v>7167003.904</v>
          </cell>
          <cell r="L19">
            <v>128800.666</v>
          </cell>
          <cell r="P19">
            <v>4788936.043</v>
          </cell>
          <cell r="Q19">
            <v>31387162.551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09"/>
      <sheetName val="feb09"/>
    </sheetNames>
    <sheetDataSet>
      <sheetData sheetId="0">
        <row r="20">
          <cell r="B20">
            <v>4678469.354</v>
          </cell>
          <cell r="D20">
            <v>28087142.140000004</v>
          </cell>
          <cell r="E20">
            <v>527094.344</v>
          </cell>
          <cell r="G20">
            <v>17999497.270000003</v>
          </cell>
          <cell r="L20">
            <v>749132.018</v>
          </cell>
          <cell r="M20">
            <v>1368378.8569999998</v>
          </cell>
          <cell r="P20">
            <v>560101.105</v>
          </cell>
          <cell r="Q20">
            <v>20346503.609</v>
          </cell>
        </row>
      </sheetData>
    </sheetDataSet>
  </externalBook>
</externalLink>
</file>

<file path=xl/externalLinks/externalLink210.xml><?xml version="1.0" encoding="utf-8"?>
<externalLink xmlns="http://schemas.openxmlformats.org/spreadsheetml/2006/main">
  <externalBook xmlns:r="http://schemas.openxmlformats.org/officeDocument/2006/relationships" r:id="rId1">
    <sheetNames>
      <sheetName val="Jul 15"/>
    </sheetNames>
    <sheetDataSet>
      <sheetData sheetId="0">
        <row r="19">
          <cell r="B19">
            <v>8899190.083999999</v>
          </cell>
          <cell r="D19">
            <v>35827847.744</v>
          </cell>
          <cell r="E19">
            <v>354849.888</v>
          </cell>
          <cell r="I19">
            <v>298522013.242</v>
          </cell>
          <cell r="M19">
            <v>0</v>
          </cell>
        </row>
        <row r="22">
          <cell r="I22">
            <v>77615723.44292</v>
          </cell>
        </row>
      </sheetData>
    </sheetDataSet>
  </externalBook>
</externalLink>
</file>

<file path=xl/externalLinks/externalLink211.xml><?xml version="1.0" encoding="utf-8"?>
<externalLink xmlns="http://schemas.openxmlformats.org/spreadsheetml/2006/main">
  <externalBook xmlns:r="http://schemas.openxmlformats.org/officeDocument/2006/relationships" r:id="rId1">
    <sheetNames>
      <sheetName val="Jul 15"/>
    </sheetNames>
    <sheetDataSet>
      <sheetData sheetId="0">
        <row r="19">
          <cell r="G19">
            <v>4830110.93</v>
          </cell>
          <cell r="L19">
            <v>227756.81</v>
          </cell>
          <cell r="P19">
            <v>4826549.767</v>
          </cell>
          <cell r="Q19">
            <v>31795222.442</v>
          </cell>
        </row>
      </sheetData>
    </sheetDataSet>
  </externalBook>
</externalLink>
</file>

<file path=xl/externalLinks/externalLink212.xml><?xml version="1.0" encoding="utf-8"?>
<externalLink xmlns="http://schemas.openxmlformats.org/spreadsheetml/2006/main">
  <externalBook xmlns:r="http://schemas.openxmlformats.org/officeDocument/2006/relationships" r:id="rId1">
    <sheetNames>
      <sheetName val="Aug 15"/>
    </sheetNames>
    <sheetDataSet>
      <sheetData sheetId="0">
        <row r="19">
          <cell r="B19">
            <v>8502703.226</v>
          </cell>
          <cell r="D19">
            <v>35885323.731</v>
          </cell>
          <cell r="E19">
            <v>523173.206</v>
          </cell>
        </row>
      </sheetData>
    </sheetDataSet>
  </externalBook>
</externalLink>
</file>

<file path=xl/externalLinks/externalLink213.xml><?xml version="1.0" encoding="utf-8"?>
<externalLink xmlns="http://schemas.openxmlformats.org/spreadsheetml/2006/main">
  <externalBook xmlns:r="http://schemas.openxmlformats.org/officeDocument/2006/relationships" r:id="rId1">
    <sheetNames>
      <sheetName val="Aug 15"/>
    </sheetNames>
    <sheetDataSet>
      <sheetData sheetId="0">
        <row r="19">
          <cell r="G19">
            <v>6954600</v>
          </cell>
          <cell r="I19">
            <v>299044364.37299997</v>
          </cell>
          <cell r="L19">
            <v>296353.987</v>
          </cell>
          <cell r="P19">
            <v>3273328.242</v>
          </cell>
          <cell r="Q19">
            <v>38049149.39800001</v>
          </cell>
        </row>
        <row r="22">
          <cell r="I22">
            <v>77751534.73697999</v>
          </cell>
        </row>
      </sheetData>
    </sheetDataSet>
  </externalBook>
</externalLink>
</file>

<file path=xl/externalLinks/externalLink214.xml><?xml version="1.0" encoding="utf-8"?>
<externalLink xmlns="http://schemas.openxmlformats.org/spreadsheetml/2006/main">
  <externalBook xmlns:r="http://schemas.openxmlformats.org/officeDocument/2006/relationships" r:id="rId1">
    <sheetNames>
      <sheetName val="Sep 15"/>
    </sheetNames>
    <sheetDataSet>
      <sheetData sheetId="0">
        <row r="19">
          <cell r="B19">
            <v>8248754.949</v>
          </cell>
          <cell r="D19">
            <v>36539102.88</v>
          </cell>
          <cell r="E19">
            <v>754598.3219999999</v>
          </cell>
          <cell r="I19">
            <v>304436459.13799995</v>
          </cell>
          <cell r="M19">
            <v>0</v>
          </cell>
        </row>
        <row r="22">
          <cell r="I22">
            <v>79153479.37587999</v>
          </cell>
        </row>
      </sheetData>
    </sheetDataSet>
  </externalBook>
</externalLink>
</file>

<file path=xl/externalLinks/externalLink215.xml><?xml version="1.0" encoding="utf-8"?>
<externalLink xmlns="http://schemas.openxmlformats.org/spreadsheetml/2006/main">
  <externalBook xmlns:r="http://schemas.openxmlformats.org/officeDocument/2006/relationships" r:id="rId1">
    <sheetNames>
      <sheetName val="Sep 15"/>
    </sheetNames>
    <sheetDataSet>
      <sheetData sheetId="0">
        <row r="19">
          <cell r="G19">
            <v>4984454.546</v>
          </cell>
          <cell r="L19">
            <v>280075.283</v>
          </cell>
          <cell r="P19">
            <v>3275309.001</v>
          </cell>
          <cell r="Q19">
            <v>38762390.896000005</v>
          </cell>
        </row>
      </sheetData>
    </sheetDataSet>
  </externalBook>
</externalLink>
</file>

<file path=xl/externalLinks/externalLink216.xml><?xml version="1.0" encoding="utf-8"?>
<externalLink xmlns="http://schemas.openxmlformats.org/spreadsheetml/2006/main">
  <externalBook xmlns:r="http://schemas.openxmlformats.org/officeDocument/2006/relationships" r:id="rId1">
    <sheetNames>
      <sheetName val="Oct 15"/>
    </sheetNames>
    <sheetDataSet>
      <sheetData sheetId="0">
        <row r="19">
          <cell r="B19">
            <v>8302653.879000001</v>
          </cell>
          <cell r="D19">
            <v>37670937.37100001</v>
          </cell>
          <cell r="E19">
            <v>531575.8420000001</v>
          </cell>
          <cell r="I19">
            <v>313924478.03499997</v>
          </cell>
          <cell r="M19">
            <v>0</v>
          </cell>
        </row>
        <row r="22">
          <cell r="I22">
            <v>81620364.28909999</v>
          </cell>
        </row>
      </sheetData>
    </sheetDataSet>
  </externalBook>
</externalLink>
</file>

<file path=xl/externalLinks/externalLink217.xml><?xml version="1.0" encoding="utf-8"?>
<externalLink xmlns="http://schemas.openxmlformats.org/spreadsheetml/2006/main">
  <externalBook xmlns:r="http://schemas.openxmlformats.org/officeDocument/2006/relationships" r:id="rId1">
    <sheetNames>
      <sheetName val="Oct 15"/>
    </sheetNames>
    <sheetDataSet>
      <sheetData sheetId="0">
        <row r="19">
          <cell r="G19">
            <v>904714.2849999999</v>
          </cell>
          <cell r="L19">
            <v>157152.213</v>
          </cell>
          <cell r="P19">
            <v>3273605.525</v>
          </cell>
          <cell r="Q19">
            <v>37919873.498</v>
          </cell>
        </row>
      </sheetData>
    </sheetDataSet>
  </externalBook>
</externalLink>
</file>

<file path=xl/externalLinks/externalLink218.xml><?xml version="1.0" encoding="utf-8"?>
<externalLink xmlns="http://schemas.openxmlformats.org/spreadsheetml/2006/main">
  <externalBook xmlns:r="http://schemas.openxmlformats.org/officeDocument/2006/relationships" r:id="rId1">
    <sheetNames>
      <sheetName val="Nov 15"/>
    </sheetNames>
    <sheetDataSet>
      <sheetData sheetId="0">
        <row r="19">
          <cell r="B19">
            <v>8243239.225</v>
          </cell>
          <cell r="D19">
            <v>37388626.996</v>
          </cell>
          <cell r="E19">
            <v>556239.926</v>
          </cell>
          <cell r="I19">
            <v>311561487.476</v>
          </cell>
          <cell r="M19">
            <v>0</v>
          </cell>
        </row>
        <row r="22">
          <cell r="I22">
            <v>81005986.74376</v>
          </cell>
        </row>
      </sheetData>
    </sheetDataSet>
  </externalBook>
</externalLink>
</file>

<file path=xl/externalLinks/externalLink219.xml><?xml version="1.0" encoding="utf-8"?>
<externalLink xmlns="http://schemas.openxmlformats.org/spreadsheetml/2006/main">
  <externalBook xmlns:r="http://schemas.openxmlformats.org/officeDocument/2006/relationships" r:id="rId1">
    <sheetNames>
      <sheetName val="Nov 15"/>
    </sheetNames>
    <sheetDataSet>
      <sheetData sheetId="0">
        <row r="19">
          <cell r="G19">
            <v>2736285.713</v>
          </cell>
          <cell r="L19">
            <v>100440.674</v>
          </cell>
          <cell r="P19">
            <v>3270984.192</v>
          </cell>
          <cell r="Q19">
            <v>38879205.5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R09"/>
    </sheetNames>
    <sheetDataSet>
      <sheetData sheetId="0">
        <row r="20">
          <cell r="B20">
            <v>5110180.812</v>
          </cell>
          <cell r="D20">
            <v>28901691.75</v>
          </cell>
          <cell r="E20">
            <v>628691.8960000002</v>
          </cell>
          <cell r="G20">
            <v>18284023.361</v>
          </cell>
          <cell r="L20">
            <v>617484.519</v>
          </cell>
          <cell r="M20">
            <v>2941199.758</v>
          </cell>
          <cell r="P20">
            <v>199149.95799999998</v>
          </cell>
          <cell r="Q20">
            <v>23285679.531</v>
          </cell>
        </row>
      </sheetData>
    </sheetDataSet>
  </externalBook>
</externalLink>
</file>

<file path=xl/externalLinks/externalLink220.xml><?xml version="1.0" encoding="utf-8"?>
<externalLink xmlns="http://schemas.openxmlformats.org/spreadsheetml/2006/main">
  <externalBook xmlns:r="http://schemas.openxmlformats.org/officeDocument/2006/relationships" r:id="rId1">
    <sheetNames>
      <sheetName val="Dec 15"/>
      <sheetName val="Jul 15"/>
    </sheetNames>
    <sheetDataSet>
      <sheetData sheetId="0">
        <row r="19">
          <cell r="B19">
            <v>10310097.805999998</v>
          </cell>
          <cell r="D19">
            <v>37555904.443</v>
          </cell>
          <cell r="E19">
            <v>608866.6860000001</v>
          </cell>
          <cell r="I19">
            <v>312901841.195</v>
          </cell>
          <cell r="M19">
            <v>0</v>
          </cell>
        </row>
        <row r="22">
          <cell r="I22">
            <v>81354478.7107</v>
          </cell>
        </row>
      </sheetData>
    </sheetDataSet>
  </externalBook>
</externalLink>
</file>

<file path=xl/externalLinks/externalLink221.xml><?xml version="1.0" encoding="utf-8"?>
<externalLink xmlns="http://schemas.openxmlformats.org/spreadsheetml/2006/main">
  <externalBook xmlns:r="http://schemas.openxmlformats.org/officeDocument/2006/relationships" r:id="rId1">
    <sheetNames>
      <sheetName val="Dec 15"/>
    </sheetNames>
    <sheetDataSet>
      <sheetData sheetId="0">
        <row r="19">
          <cell r="G19">
            <v>5039433.9629999995</v>
          </cell>
          <cell r="L19">
            <v>109008.184</v>
          </cell>
          <cell r="P19">
            <v>3273200.421</v>
          </cell>
          <cell r="Q19">
            <v>38885314.85</v>
          </cell>
        </row>
      </sheetData>
    </sheetDataSet>
  </externalBook>
</externalLink>
</file>

<file path=xl/externalLinks/externalLink222.xml><?xml version="1.0" encoding="utf-8"?>
<externalLink xmlns="http://schemas.openxmlformats.org/spreadsheetml/2006/main">
  <externalBook xmlns:r="http://schemas.openxmlformats.org/officeDocument/2006/relationships" r:id="rId1">
    <sheetNames>
      <sheetName val="Jan 16"/>
    </sheetNames>
    <sheetDataSet>
      <sheetData sheetId="0">
        <row r="19">
          <cell r="B19">
            <v>9227496.773</v>
          </cell>
          <cell r="D19">
            <v>38932780.274000004</v>
          </cell>
          <cell r="E19">
            <v>441610.918</v>
          </cell>
          <cell r="G19">
            <v>4041200</v>
          </cell>
          <cell r="I19">
            <v>324367717.16099995</v>
          </cell>
          <cell r="L19">
            <v>164413.957</v>
          </cell>
          <cell r="M19">
            <v>0</v>
          </cell>
          <cell r="P19">
            <v>3272147.3830000004</v>
          </cell>
          <cell r="Q19">
            <v>41473617.90799999</v>
          </cell>
        </row>
      </sheetData>
    </sheetDataSet>
  </externalBook>
</externalLink>
</file>

<file path=xl/externalLinks/externalLink223.xml><?xml version="1.0" encoding="utf-8"?>
<externalLink xmlns="http://schemas.openxmlformats.org/spreadsheetml/2006/main">
  <externalBook xmlns:r="http://schemas.openxmlformats.org/officeDocument/2006/relationships" r:id="rId1">
    <sheetNames>
      <sheetName val="Feb 16"/>
    </sheetNames>
    <sheetDataSet>
      <sheetData sheetId="0">
        <row r="19">
          <cell r="B19">
            <v>8886676.490000002</v>
          </cell>
          <cell r="D19">
            <v>39409993.22</v>
          </cell>
          <cell r="E19">
            <v>1134541.8969999999</v>
          </cell>
          <cell r="G19">
            <v>7165610.018</v>
          </cell>
          <cell r="I19">
            <v>328164884.199</v>
          </cell>
          <cell r="L19">
            <v>120988.959</v>
          </cell>
          <cell r="M19">
            <v>0</v>
          </cell>
          <cell r="P19">
            <v>3187943.728</v>
          </cell>
          <cell r="Q19">
            <v>39802510.361999996</v>
          </cell>
        </row>
      </sheetData>
    </sheetDataSet>
  </externalBook>
</externalLink>
</file>

<file path=xl/externalLinks/externalLink224.xml><?xml version="1.0" encoding="utf-8"?>
<externalLink xmlns="http://schemas.openxmlformats.org/spreadsheetml/2006/main">
  <externalBook xmlns:r="http://schemas.openxmlformats.org/officeDocument/2006/relationships" r:id="rId1">
    <sheetNames>
      <sheetName val="Mar 16"/>
    </sheetNames>
    <sheetDataSet>
      <sheetData sheetId="0">
        <row r="19">
          <cell r="B19">
            <v>8784174.626</v>
          </cell>
          <cell r="D19">
            <v>39619787.356</v>
          </cell>
          <cell r="E19">
            <v>907714.8820000001</v>
          </cell>
          <cell r="G19">
            <v>6636871.342</v>
          </cell>
          <cell r="I19">
            <v>330060580.492</v>
          </cell>
          <cell r="L19">
            <v>80226.096</v>
          </cell>
          <cell r="M19">
            <v>0</v>
          </cell>
          <cell r="P19">
            <v>3100433.4230000004</v>
          </cell>
          <cell r="Q19">
            <v>35946659</v>
          </cell>
        </row>
        <row r="22">
          <cell r="I22">
            <v>85815750.92792</v>
          </cell>
        </row>
      </sheetData>
    </sheetDataSet>
  </externalBook>
</externalLink>
</file>

<file path=xl/externalLinks/externalLink225.xml><?xml version="1.0" encoding="utf-8"?>
<externalLink xmlns="http://schemas.openxmlformats.org/spreadsheetml/2006/main">
  <externalBook xmlns:r="http://schemas.openxmlformats.org/officeDocument/2006/relationships" r:id="rId1">
    <sheetNames>
      <sheetName val="Apr 16"/>
    </sheetNames>
    <sheetDataSet>
      <sheetData sheetId="0">
        <row r="19">
          <cell r="B19">
            <v>9081336.093</v>
          </cell>
          <cell r="D19">
            <v>40145959.813999996</v>
          </cell>
          <cell r="E19">
            <v>603764.507</v>
          </cell>
          <cell r="G19">
            <v>9508043.194999998</v>
          </cell>
          <cell r="I19">
            <v>334461892.729</v>
          </cell>
          <cell r="L19">
            <v>80687.025</v>
          </cell>
          <cell r="M19">
            <v>0</v>
          </cell>
          <cell r="P19">
            <v>3099899.4560000002</v>
          </cell>
          <cell r="Q19">
            <v>37164126.622999996</v>
          </cell>
        </row>
        <row r="22">
          <cell r="I22">
            <v>86960092.10954</v>
          </cell>
        </row>
      </sheetData>
    </sheetDataSet>
  </externalBook>
</externalLink>
</file>

<file path=xl/externalLinks/externalLink226.xml><?xml version="1.0" encoding="utf-8"?>
<externalLink xmlns="http://schemas.openxmlformats.org/spreadsheetml/2006/main">
  <externalBook xmlns:r="http://schemas.openxmlformats.org/officeDocument/2006/relationships" r:id="rId1">
    <sheetNames>
      <sheetName val="May 16"/>
    </sheetNames>
    <sheetDataSet>
      <sheetData sheetId="0">
        <row r="19">
          <cell r="B19">
            <v>9862720.298</v>
          </cell>
          <cell r="D19">
            <v>39985020.194000006</v>
          </cell>
          <cell r="E19">
            <v>716056.303</v>
          </cell>
          <cell r="G19">
            <v>6953868.326</v>
          </cell>
          <cell r="I19">
            <v>333141338.977</v>
          </cell>
          <cell r="L19">
            <v>100104.044</v>
          </cell>
          <cell r="M19">
            <v>0</v>
          </cell>
          <cell r="P19">
            <v>3099041.502</v>
          </cell>
          <cell r="Q19">
            <v>36268216.643</v>
          </cell>
        </row>
        <row r="22">
          <cell r="I22">
            <v>86616748.13402</v>
          </cell>
        </row>
      </sheetData>
    </sheetDataSet>
  </externalBook>
</externalLink>
</file>

<file path=xl/externalLinks/externalLink227.xml><?xml version="1.0" encoding="utf-8"?>
<externalLink xmlns="http://schemas.openxmlformats.org/spreadsheetml/2006/main">
  <externalBook xmlns:r="http://schemas.openxmlformats.org/officeDocument/2006/relationships" r:id="rId1">
    <sheetNames>
      <sheetName val="Jul 16"/>
    </sheetNames>
    <sheetDataSet>
      <sheetData sheetId="0">
        <row r="19">
          <cell r="B19">
            <v>9301150.922</v>
          </cell>
          <cell r="D19">
            <v>40491621.08799999</v>
          </cell>
          <cell r="E19">
            <v>2486330.08</v>
          </cell>
          <cell r="G19">
            <v>4804277.927</v>
          </cell>
          <cell r="I19">
            <v>336360574.15099996</v>
          </cell>
          <cell r="L19">
            <v>348666.058</v>
          </cell>
          <cell r="M19">
            <v>0</v>
          </cell>
          <cell r="P19">
            <v>3099073.075</v>
          </cell>
          <cell r="Q19">
            <v>39508633.977</v>
          </cell>
        </row>
        <row r="22">
          <cell r="I22">
            <v>87453749.27926</v>
          </cell>
        </row>
      </sheetData>
    </sheetDataSet>
  </externalBook>
</externalLink>
</file>

<file path=xl/externalLinks/externalLink228.xml><?xml version="1.0" encoding="utf-8"?>
<externalLink xmlns="http://schemas.openxmlformats.org/spreadsheetml/2006/main">
  <externalBook xmlns:r="http://schemas.openxmlformats.org/officeDocument/2006/relationships" r:id="rId1">
    <sheetNames>
      <sheetName val="Aug 16"/>
    </sheetNames>
    <sheetDataSet>
      <sheetData sheetId="0">
        <row r="19">
          <cell r="B19">
            <v>9325041.097000001</v>
          </cell>
          <cell r="D19">
            <v>40964238.835</v>
          </cell>
          <cell r="E19">
            <v>730286.639</v>
          </cell>
          <cell r="G19">
            <v>5531084.091</v>
          </cell>
          <cell r="I19">
            <v>341270639.441</v>
          </cell>
          <cell r="M19">
            <v>0</v>
          </cell>
          <cell r="P19">
            <v>3098663.906</v>
          </cell>
          <cell r="Q19">
            <v>41489014.342</v>
          </cell>
        </row>
        <row r="22">
          <cell r="I22">
            <v>88730366.25466</v>
          </cell>
        </row>
      </sheetData>
    </sheetDataSet>
  </externalBook>
</externalLink>
</file>

<file path=xl/externalLinks/externalLink229.xml><?xml version="1.0" encoding="utf-8"?>
<externalLink xmlns="http://schemas.openxmlformats.org/spreadsheetml/2006/main">
  <externalBook xmlns:r="http://schemas.openxmlformats.org/officeDocument/2006/relationships" r:id="rId1">
    <sheetNames>
      <sheetName val="Aug 16"/>
    </sheetNames>
    <sheetDataSet>
      <sheetData sheetId="0">
        <row r="19">
          <cell r="L19">
            <v>206231.016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c10"/>
    </sheetNames>
    <sheetDataSet>
      <sheetData sheetId="0">
        <row r="20">
          <cell r="B20">
            <v>7771841.919000001</v>
          </cell>
          <cell r="D20">
            <v>27684886.512</v>
          </cell>
          <cell r="E20">
            <v>569472.475</v>
          </cell>
          <cell r="G20">
            <v>27182699.143000007</v>
          </cell>
          <cell r="L20">
            <v>412685.213</v>
          </cell>
          <cell r="P20">
            <v>289337.902</v>
          </cell>
          <cell r="Q20">
            <v>37027764.243</v>
          </cell>
        </row>
      </sheetData>
    </sheetDataSet>
  </externalBook>
</externalLink>
</file>

<file path=xl/externalLinks/externalLink230.xml><?xml version="1.0" encoding="utf-8"?>
<externalLink xmlns="http://schemas.openxmlformats.org/spreadsheetml/2006/main">
  <externalBook xmlns:r="http://schemas.openxmlformats.org/officeDocument/2006/relationships" r:id="rId1">
    <sheetNames>
      <sheetName val="Sep 16"/>
    </sheetNames>
    <sheetDataSet>
      <sheetData sheetId="0">
        <row r="19">
          <cell r="B19">
            <v>9422573.528</v>
          </cell>
          <cell r="D19">
            <v>41537662.39000001</v>
          </cell>
          <cell r="E19">
            <v>625426.132</v>
          </cell>
          <cell r="G19">
            <v>4671772.728</v>
          </cell>
          <cell r="I19">
            <v>346078333.348</v>
          </cell>
          <cell r="L19">
            <v>122191.48</v>
          </cell>
          <cell r="M19">
            <v>0</v>
          </cell>
          <cell r="P19">
            <v>3404730.095</v>
          </cell>
          <cell r="Q19">
            <v>42029961.116</v>
          </cell>
        </row>
        <row r="22">
          <cell r="I22">
            <v>89980366.67048</v>
          </cell>
        </row>
      </sheetData>
    </sheetDataSet>
  </externalBook>
</externalLink>
</file>

<file path=xl/externalLinks/externalLink231.xml><?xml version="1.0" encoding="utf-8"?>
<externalLink xmlns="http://schemas.openxmlformats.org/spreadsheetml/2006/main">
  <externalBook xmlns:r="http://schemas.openxmlformats.org/officeDocument/2006/relationships" r:id="rId1">
    <sheetNames>
      <sheetName val="Oct 16"/>
    </sheetNames>
    <sheetDataSet>
      <sheetData sheetId="0">
        <row r="19">
          <cell r="B19">
            <v>10029944.833999999</v>
          </cell>
          <cell r="D19">
            <v>42025467.509</v>
          </cell>
          <cell r="E19">
            <v>1375230.3690000002</v>
          </cell>
          <cell r="G19">
            <v>1151526.316</v>
          </cell>
          <cell r="I19">
            <v>350114319.104</v>
          </cell>
          <cell r="L19">
            <v>98442.3</v>
          </cell>
          <cell r="M19">
            <v>0</v>
          </cell>
          <cell r="P19">
            <v>3678726.521</v>
          </cell>
          <cell r="Q19">
            <v>41519857.71</v>
          </cell>
        </row>
        <row r="22">
          <cell r="I22">
            <v>91029722.96704</v>
          </cell>
        </row>
      </sheetData>
    </sheetDataSet>
  </externalBook>
</externalLink>
</file>

<file path=xl/externalLinks/externalLink232.xml><?xml version="1.0" encoding="utf-8"?>
<externalLink xmlns="http://schemas.openxmlformats.org/spreadsheetml/2006/main">
  <externalBook xmlns:r="http://schemas.openxmlformats.org/officeDocument/2006/relationships" r:id="rId1">
    <sheetNames>
      <sheetName val="Nov 16"/>
    </sheetNames>
    <sheetDataSet>
      <sheetData sheetId="0">
        <row r="19">
          <cell r="B19">
            <v>9146408.757</v>
          </cell>
          <cell r="D19">
            <v>41751769.618999995</v>
          </cell>
          <cell r="E19">
            <v>861007.2339999999</v>
          </cell>
          <cell r="G19">
            <v>2151181.818</v>
          </cell>
          <cell r="I19">
            <v>347867471.27</v>
          </cell>
          <cell r="L19">
            <v>114148.884</v>
          </cell>
          <cell r="M19">
            <v>0</v>
          </cell>
          <cell r="P19">
            <v>3402536.8159999996</v>
          </cell>
          <cell r="Q19">
            <v>43202963.719</v>
          </cell>
        </row>
        <row r="22">
          <cell r="I22">
            <v>90445542.5302</v>
          </cell>
        </row>
      </sheetData>
    </sheetDataSet>
  </externalBook>
</externalLink>
</file>

<file path=xl/externalLinks/externalLink233.xml><?xml version="1.0" encoding="utf-8"?>
<externalLink xmlns="http://schemas.openxmlformats.org/spreadsheetml/2006/main">
  <externalBook xmlns:r="http://schemas.openxmlformats.org/officeDocument/2006/relationships" r:id="rId1">
    <sheetNames>
      <sheetName val="Dec 16"/>
    </sheetNames>
    <sheetDataSet>
      <sheetData sheetId="0">
        <row r="19">
          <cell r="B19">
            <v>10752299.931000002</v>
          </cell>
          <cell r="D19">
            <v>41963582.057000004</v>
          </cell>
          <cell r="E19">
            <v>1502729.801</v>
          </cell>
          <cell r="G19">
            <v>4072750</v>
          </cell>
          <cell r="I19">
            <v>349633842.231</v>
          </cell>
          <cell r="L19">
            <v>135394.842</v>
          </cell>
          <cell r="M19">
            <v>0</v>
          </cell>
          <cell r="P19">
            <v>3402707.037</v>
          </cell>
          <cell r="Q19">
            <v>43173277.076000005</v>
          </cell>
        </row>
        <row r="22">
          <cell r="I22">
            <v>90904798.98006001</v>
          </cell>
        </row>
      </sheetData>
    </sheetDataSet>
  </externalBook>
</externalLink>
</file>

<file path=xl/externalLinks/externalLink234.xml><?xml version="1.0" encoding="utf-8"?>
<externalLink xmlns="http://schemas.openxmlformats.org/spreadsheetml/2006/main">
  <externalBook xmlns:r="http://schemas.openxmlformats.org/officeDocument/2006/relationships" r:id="rId1">
    <sheetNames>
      <sheetName val="Jan 17"/>
      <sheetName val="Feb 17"/>
    </sheetNames>
    <sheetDataSet>
      <sheetData sheetId="0">
        <row r="19">
          <cell r="B19">
            <v>10227887.290000001</v>
          </cell>
          <cell r="D19">
            <v>43201073.18</v>
          </cell>
          <cell r="E19">
            <v>928400.782</v>
          </cell>
          <cell r="G19">
            <v>7616904.762999998</v>
          </cell>
          <cell r="I19">
            <v>359976995.73499995</v>
          </cell>
          <cell r="L19">
            <v>315419.241</v>
          </cell>
          <cell r="M19">
            <v>0</v>
          </cell>
          <cell r="P19">
            <v>3400594.7600000002</v>
          </cell>
          <cell r="Q19">
            <v>43072964.529</v>
          </cell>
        </row>
      </sheetData>
    </sheetDataSet>
  </externalBook>
</externalLink>
</file>

<file path=xl/externalLinks/externalLink235.xml><?xml version="1.0" encoding="utf-8"?>
<externalLink xmlns="http://schemas.openxmlformats.org/spreadsheetml/2006/main">
  <externalBook xmlns:r="http://schemas.openxmlformats.org/officeDocument/2006/relationships" r:id="rId1">
    <sheetNames>
      <sheetName val="Feb 17"/>
    </sheetNames>
    <sheetDataSet>
      <sheetData sheetId="0">
        <row r="20">
          <cell r="B20">
            <v>10598076.542000001</v>
          </cell>
          <cell r="D20">
            <v>50266399.99099999</v>
          </cell>
          <cell r="E20">
            <v>902919.175</v>
          </cell>
          <cell r="G20">
            <v>14933574.726</v>
          </cell>
          <cell r="I20">
            <v>418801112.097</v>
          </cell>
          <cell r="L20">
            <v>518422.00899999996</v>
          </cell>
          <cell r="M20">
            <v>0</v>
          </cell>
          <cell r="P20">
            <v>8555343.153</v>
          </cell>
          <cell r="Q20">
            <v>44929025.70300001</v>
          </cell>
        </row>
      </sheetData>
    </sheetDataSet>
  </externalBook>
</externalLink>
</file>

<file path=xl/externalLinks/externalLink236.xml><?xml version="1.0" encoding="utf-8"?>
<externalLink xmlns="http://schemas.openxmlformats.org/spreadsheetml/2006/main">
  <externalBook xmlns:r="http://schemas.openxmlformats.org/officeDocument/2006/relationships" r:id="rId1">
    <sheetNames>
      <sheetName val="CB_Mar17"/>
      <sheetName val="CB_Apr17"/>
      <sheetName val="CB_May17"/>
      <sheetName val="CB_Jun17"/>
      <sheetName val="CB_Jul17"/>
      <sheetName val="CB_Aug17"/>
      <sheetName val="CB_Sep17"/>
      <sheetName val="CB_Oct17"/>
      <sheetName val="CB_Nov17"/>
      <sheetName val="CB_Dec17"/>
    </sheetNames>
    <sheetDataSet>
      <sheetData sheetId="0">
        <row r="5">
          <cell r="I5">
            <v>10968744211</v>
          </cell>
        </row>
        <row r="7">
          <cell r="I7">
            <v>50038171187</v>
          </cell>
        </row>
        <row r="8">
          <cell r="I8">
            <v>15248483214</v>
          </cell>
        </row>
        <row r="9">
          <cell r="I9">
            <v>138679053</v>
          </cell>
        </row>
        <row r="10">
          <cell r="I10">
            <v>15672908765</v>
          </cell>
        </row>
        <row r="11">
          <cell r="I11">
            <v>1049297622</v>
          </cell>
        </row>
        <row r="12">
          <cell r="I12">
            <v>6860544388</v>
          </cell>
        </row>
        <row r="13">
          <cell r="I13">
            <v>28677691720</v>
          </cell>
        </row>
      </sheetData>
      <sheetData sheetId="1">
        <row r="5">
          <cell r="I5">
            <v>11879991081</v>
          </cell>
        </row>
        <row r="7">
          <cell r="I7">
            <v>51891456604</v>
          </cell>
        </row>
        <row r="8">
          <cell r="I8">
            <v>13301237364</v>
          </cell>
        </row>
        <row r="9">
          <cell r="I9">
            <v>259060505</v>
          </cell>
        </row>
        <row r="10">
          <cell r="I10">
            <v>17431028485</v>
          </cell>
        </row>
        <row r="11">
          <cell r="I11">
            <v>1341746065</v>
          </cell>
        </row>
        <row r="12">
          <cell r="I12">
            <v>5806606884</v>
          </cell>
        </row>
        <row r="13">
          <cell r="I13">
            <v>29415185992</v>
          </cell>
        </row>
      </sheetData>
      <sheetData sheetId="2">
        <row r="5">
          <cell r="I5">
            <v>10986217685</v>
          </cell>
        </row>
        <row r="7">
          <cell r="I7">
            <v>51724994478</v>
          </cell>
        </row>
        <row r="8">
          <cell r="I8">
            <v>22503019323</v>
          </cell>
        </row>
        <row r="9">
          <cell r="I9">
            <v>1287107325</v>
          </cell>
        </row>
        <row r="10">
          <cell r="I10">
            <v>19544998298</v>
          </cell>
        </row>
        <row r="11">
          <cell r="I11">
            <v>1880649504</v>
          </cell>
        </row>
        <row r="12">
          <cell r="I12">
            <v>3450432215</v>
          </cell>
        </row>
        <row r="13">
          <cell r="I13">
            <v>28165960110</v>
          </cell>
        </row>
      </sheetData>
      <sheetData sheetId="3">
        <row r="5">
          <cell r="I5">
            <v>11298408843</v>
          </cell>
        </row>
        <row r="7">
          <cell r="I7">
            <v>54277917019</v>
          </cell>
        </row>
        <row r="8">
          <cell r="I8">
            <v>19690675924</v>
          </cell>
        </row>
        <row r="9">
          <cell r="I9">
            <v>143871551</v>
          </cell>
        </row>
        <row r="10">
          <cell r="I10">
            <v>24205320885</v>
          </cell>
        </row>
        <row r="11">
          <cell r="I11">
            <v>2163285499</v>
          </cell>
        </row>
        <row r="12">
          <cell r="I12">
            <v>3054727273</v>
          </cell>
        </row>
        <row r="13">
          <cell r="I13">
            <v>27169216699</v>
          </cell>
        </row>
      </sheetData>
      <sheetData sheetId="4">
        <row r="5">
          <cell r="I5">
            <v>10597045913</v>
          </cell>
        </row>
        <row r="7">
          <cell r="I7">
            <v>54212483425</v>
          </cell>
        </row>
        <row r="8">
          <cell r="I8">
            <v>21287078112</v>
          </cell>
        </row>
        <row r="9">
          <cell r="I9">
            <v>182307543</v>
          </cell>
        </row>
        <row r="10">
          <cell r="I10">
            <v>26106167029</v>
          </cell>
        </row>
        <row r="11">
          <cell r="I11">
            <v>2319488802</v>
          </cell>
        </row>
        <row r="12">
          <cell r="I12">
            <v>2858903514</v>
          </cell>
        </row>
        <row r="13">
          <cell r="I13">
            <v>26390749099</v>
          </cell>
        </row>
      </sheetData>
      <sheetData sheetId="5">
        <row r="5">
          <cell r="J5">
            <v>11783506236</v>
          </cell>
        </row>
        <row r="7">
          <cell r="J7">
            <v>56534114988</v>
          </cell>
        </row>
        <row r="8">
          <cell r="J8">
            <v>43758580786</v>
          </cell>
        </row>
        <row r="9">
          <cell r="J9">
            <v>494628612</v>
          </cell>
        </row>
        <row r="10">
          <cell r="J10">
            <v>18961812798</v>
          </cell>
        </row>
        <row r="11">
          <cell r="J11">
            <v>3069920487</v>
          </cell>
        </row>
        <row r="12">
          <cell r="J12">
            <v>3216607533</v>
          </cell>
        </row>
        <row r="13">
          <cell r="J13">
            <v>25029708531</v>
          </cell>
        </row>
      </sheetData>
      <sheetData sheetId="6">
        <row r="5">
          <cell r="J5">
            <v>11529417502</v>
          </cell>
        </row>
        <row r="7">
          <cell r="J7">
            <v>58768267520</v>
          </cell>
        </row>
        <row r="8">
          <cell r="J8">
            <v>43117419400</v>
          </cell>
        </row>
        <row r="9">
          <cell r="J9">
            <v>1032132190</v>
          </cell>
        </row>
        <row r="10">
          <cell r="J10">
            <v>16607374557</v>
          </cell>
        </row>
        <row r="11">
          <cell r="J11">
            <v>3421411973</v>
          </cell>
        </row>
        <row r="12">
          <cell r="J12">
            <v>3128880457</v>
          </cell>
        </row>
        <row r="13">
          <cell r="J13">
            <v>20410226382</v>
          </cell>
        </row>
      </sheetData>
      <sheetData sheetId="7">
        <row r="5">
          <cell r="J5">
            <v>12362238087</v>
          </cell>
        </row>
        <row r="7">
          <cell r="J7">
            <v>59918041745</v>
          </cell>
        </row>
        <row r="8">
          <cell r="J8">
            <v>44040772931</v>
          </cell>
        </row>
        <row r="9">
          <cell r="J9">
            <v>498603082</v>
          </cell>
        </row>
        <row r="10">
          <cell r="J10">
            <v>19137600155</v>
          </cell>
        </row>
        <row r="11">
          <cell r="J11">
            <v>3489197351</v>
          </cell>
        </row>
        <row r="12">
          <cell r="J12">
            <v>9716686849</v>
          </cell>
        </row>
        <row r="13">
          <cell r="J13">
            <v>13883884159</v>
          </cell>
        </row>
      </sheetData>
      <sheetData sheetId="8">
        <row r="5">
          <cell r="J5">
            <v>12019104275</v>
          </cell>
        </row>
        <row r="7">
          <cell r="J7">
            <v>60219950192</v>
          </cell>
        </row>
        <row r="8">
          <cell r="J8">
            <v>45296543136</v>
          </cell>
        </row>
        <row r="9">
          <cell r="J9">
            <v>212422022</v>
          </cell>
        </row>
        <row r="10">
          <cell r="J10">
            <v>24932087867</v>
          </cell>
        </row>
        <row r="11">
          <cell r="J11">
            <v>3562692227</v>
          </cell>
        </row>
        <row r="12">
          <cell r="J12">
            <v>15508668956</v>
          </cell>
        </row>
        <row r="13">
          <cell r="J13">
            <v>9846635488</v>
          </cell>
        </row>
      </sheetData>
      <sheetData sheetId="9">
        <row r="5">
          <cell r="J5">
            <v>14240159506</v>
          </cell>
        </row>
        <row r="7">
          <cell r="J7">
            <v>60402209009</v>
          </cell>
        </row>
        <row r="8">
          <cell r="J8">
            <v>34250589817</v>
          </cell>
        </row>
        <row r="9">
          <cell r="J9">
            <v>389564583</v>
          </cell>
        </row>
        <row r="10">
          <cell r="J10">
            <v>33815453607</v>
          </cell>
        </row>
        <row r="11">
          <cell r="J11">
            <v>3134372543</v>
          </cell>
        </row>
        <row r="12">
          <cell r="J12">
            <v>24183322124</v>
          </cell>
        </row>
        <row r="13">
          <cell r="J13">
            <v>0</v>
          </cell>
        </row>
      </sheetData>
    </sheetDataSet>
  </externalBook>
</externalLink>
</file>

<file path=xl/externalLinks/externalLink237.xml><?xml version="1.0" encoding="utf-8"?>
<externalLink xmlns="http://schemas.openxmlformats.org/spreadsheetml/2006/main">
  <externalBook xmlns:r="http://schemas.openxmlformats.org/officeDocument/2006/relationships" r:id="rId1">
    <sheetNames>
      <sheetName val="CB_Dec18"/>
      <sheetName val="CB_Nov18"/>
      <sheetName val="CB_Oct18"/>
      <sheetName val="CB_Sep18"/>
      <sheetName val="CB_Aug18"/>
      <sheetName val="CB_Jul18"/>
      <sheetName val="CB_Jun18"/>
      <sheetName val="CB_May18"/>
      <sheetName val="CB_Apr18"/>
      <sheetName val="CB_Mar18"/>
      <sheetName val="CB_Feb18"/>
      <sheetName val="CB_Jan18"/>
      <sheetName val="CB_Jul18 "/>
    </sheetNames>
    <sheetDataSet>
      <sheetData sheetId="0">
        <row r="5">
          <cell r="J5">
            <v>20018154420</v>
          </cell>
        </row>
        <row r="7">
          <cell r="J7">
            <v>67415242749</v>
          </cell>
        </row>
        <row r="8">
          <cell r="J8">
            <v>42589363268</v>
          </cell>
        </row>
        <row r="9">
          <cell r="J9">
            <v>215678967</v>
          </cell>
        </row>
        <row r="10">
          <cell r="J10">
            <v>24641962439</v>
          </cell>
        </row>
        <row r="11">
          <cell r="J11">
            <v>4797818957</v>
          </cell>
        </row>
        <row r="12">
          <cell r="J12">
            <v>8499320456</v>
          </cell>
        </row>
        <row r="13">
          <cell r="J13">
            <v>9848878</v>
          </cell>
        </row>
      </sheetData>
      <sheetData sheetId="1">
        <row r="5">
          <cell r="J5">
            <v>15429429922</v>
          </cell>
        </row>
        <row r="7">
          <cell r="J7">
            <v>67038295424</v>
          </cell>
        </row>
        <row r="8">
          <cell r="J8">
            <v>52616367829</v>
          </cell>
        </row>
        <row r="9">
          <cell r="J9">
            <v>230003969</v>
          </cell>
        </row>
        <row r="10">
          <cell r="J10">
            <v>17846637967</v>
          </cell>
        </row>
        <row r="11">
          <cell r="J11">
            <v>4514885703</v>
          </cell>
        </row>
        <row r="12">
          <cell r="J12">
            <v>12339172033</v>
          </cell>
        </row>
        <row r="13">
          <cell r="J13">
            <v>152060941</v>
          </cell>
        </row>
      </sheetData>
      <sheetData sheetId="2">
        <row r="5">
          <cell r="J5">
            <v>16296762159</v>
          </cell>
        </row>
        <row r="7">
          <cell r="J7">
            <v>68018355920</v>
          </cell>
        </row>
        <row r="8">
          <cell r="J8">
            <v>56117504284</v>
          </cell>
        </row>
        <row r="9">
          <cell r="J9">
            <v>339750619</v>
          </cell>
        </row>
        <row r="10">
          <cell r="J10">
            <v>13814299868</v>
          </cell>
        </row>
        <row r="11">
          <cell r="J11">
            <v>4157389202</v>
          </cell>
        </row>
        <row r="12">
          <cell r="J12">
            <v>5317594251</v>
          </cell>
        </row>
        <row r="13">
          <cell r="J13">
            <v>103610841</v>
          </cell>
        </row>
      </sheetData>
      <sheetData sheetId="3">
        <row r="5">
          <cell r="J5">
            <v>14784020135</v>
          </cell>
        </row>
        <row r="7">
          <cell r="J7">
            <v>68815278546</v>
          </cell>
        </row>
        <row r="8">
          <cell r="J8">
            <v>62734706915</v>
          </cell>
        </row>
        <row r="9">
          <cell r="J9">
            <v>18490314251</v>
          </cell>
        </row>
        <row r="10">
          <cell r="J10">
            <v>15512527845</v>
          </cell>
        </row>
        <row r="11">
          <cell r="J11">
            <v>4126767630</v>
          </cell>
        </row>
        <row r="12">
          <cell r="J12">
            <v>0</v>
          </cell>
        </row>
        <row r="13">
          <cell r="J13">
            <v>469366286</v>
          </cell>
        </row>
      </sheetData>
      <sheetData sheetId="4">
        <row r="5">
          <cell r="J5">
            <v>15439725728</v>
          </cell>
        </row>
        <row r="7">
          <cell r="J7">
            <v>67125688662</v>
          </cell>
        </row>
        <row r="8">
          <cell r="J8">
            <v>83387743088</v>
          </cell>
        </row>
        <row r="9">
          <cell r="J9">
            <v>727864939</v>
          </cell>
        </row>
        <row r="10">
          <cell r="J10">
            <v>14877015400</v>
          </cell>
        </row>
        <row r="11">
          <cell r="J11">
            <v>3918302456</v>
          </cell>
        </row>
        <row r="12">
          <cell r="J12">
            <v>0</v>
          </cell>
        </row>
        <row r="13">
          <cell r="J13">
            <v>153545771</v>
          </cell>
        </row>
      </sheetData>
      <sheetData sheetId="5">
        <row r="5">
          <cell r="J5">
            <v>14317726356</v>
          </cell>
        </row>
        <row r="7">
          <cell r="J7">
            <v>67672977781</v>
          </cell>
        </row>
        <row r="8">
          <cell r="J8">
            <v>80628767534</v>
          </cell>
        </row>
        <row r="9">
          <cell r="J9">
            <v>209951067</v>
          </cell>
        </row>
        <row r="10">
          <cell r="J10">
            <v>13196443627</v>
          </cell>
        </row>
        <row r="11">
          <cell r="J11">
            <v>3592635803</v>
          </cell>
        </row>
        <row r="12">
          <cell r="J12">
            <v>7665057723</v>
          </cell>
        </row>
        <row r="13">
          <cell r="J13">
            <v>0</v>
          </cell>
        </row>
      </sheetData>
      <sheetData sheetId="6">
        <row r="5">
          <cell r="J5">
            <v>14179553062</v>
          </cell>
        </row>
        <row r="7">
          <cell r="J7">
            <v>65760066523</v>
          </cell>
        </row>
        <row r="8">
          <cell r="J8">
            <v>52499194966</v>
          </cell>
        </row>
        <row r="9">
          <cell r="J9">
            <v>379595326</v>
          </cell>
        </row>
        <row r="10">
          <cell r="J10">
            <v>18728132685</v>
          </cell>
        </row>
        <row r="11">
          <cell r="J11">
            <v>3365065934</v>
          </cell>
        </row>
        <row r="12">
          <cell r="J12">
            <v>25312067196</v>
          </cell>
        </row>
        <row r="13">
          <cell r="J13">
            <v>151380952</v>
          </cell>
        </row>
      </sheetData>
      <sheetData sheetId="7">
        <row r="5">
          <cell r="J5">
            <v>14066234548</v>
          </cell>
        </row>
        <row r="7">
          <cell r="J7">
            <v>61817700143</v>
          </cell>
        </row>
        <row r="8">
          <cell r="J8">
            <v>44727796921</v>
          </cell>
        </row>
        <row r="9">
          <cell r="J9">
            <v>368382671</v>
          </cell>
        </row>
        <row r="10">
          <cell r="J10">
            <v>21640142967</v>
          </cell>
        </row>
        <row r="11">
          <cell r="J11">
            <v>2792631902</v>
          </cell>
        </row>
        <row r="12">
          <cell r="J12">
            <v>24773148140</v>
          </cell>
        </row>
        <row r="13">
          <cell r="J13">
            <v>0</v>
          </cell>
        </row>
      </sheetData>
      <sheetData sheetId="8">
        <row r="5">
          <cell r="J5">
            <v>13027451003</v>
          </cell>
        </row>
        <row r="7">
          <cell r="J7">
            <v>64246100372</v>
          </cell>
        </row>
        <row r="8">
          <cell r="J8">
            <v>44078492993</v>
          </cell>
        </row>
        <row r="9">
          <cell r="J9">
            <v>306757312</v>
          </cell>
        </row>
        <row r="10">
          <cell r="J10">
            <v>20960113919</v>
          </cell>
        </row>
        <row r="11">
          <cell r="J11">
            <v>2751481311</v>
          </cell>
        </row>
        <row r="12">
          <cell r="J12">
            <v>24902913766</v>
          </cell>
        </row>
        <row r="13">
          <cell r="J13">
            <v>0</v>
          </cell>
        </row>
      </sheetData>
      <sheetData sheetId="9">
        <row r="5">
          <cell r="J5">
            <v>12753213068</v>
          </cell>
        </row>
        <row r="7">
          <cell r="J7">
            <v>63789391381</v>
          </cell>
        </row>
        <row r="8">
          <cell r="J8">
            <v>50041393164</v>
          </cell>
        </row>
        <row r="9">
          <cell r="J9">
            <v>211349962</v>
          </cell>
        </row>
        <row r="10">
          <cell r="J10">
            <v>17917000259</v>
          </cell>
        </row>
        <row r="11">
          <cell r="J11">
            <v>2785645489</v>
          </cell>
        </row>
        <row r="12">
          <cell r="J12">
            <v>23677671474</v>
          </cell>
        </row>
        <row r="13">
          <cell r="J13">
            <v>0</v>
          </cell>
        </row>
      </sheetData>
      <sheetData sheetId="10">
        <row r="5">
          <cell r="J5">
            <v>12257703222</v>
          </cell>
        </row>
        <row r="7">
          <cell r="J7">
            <v>59452493145</v>
          </cell>
        </row>
        <row r="8">
          <cell r="J8">
            <v>55237238470</v>
          </cell>
        </row>
        <row r="9">
          <cell r="J9">
            <v>624255747</v>
          </cell>
        </row>
        <row r="10">
          <cell r="J10">
            <v>19155647275</v>
          </cell>
        </row>
        <row r="11">
          <cell r="J11">
            <v>2744329623</v>
          </cell>
        </row>
        <row r="12">
          <cell r="J12">
            <v>20743583582</v>
          </cell>
        </row>
        <row r="13">
          <cell r="J13">
            <v>0</v>
          </cell>
        </row>
      </sheetData>
      <sheetData sheetId="11">
        <row r="5">
          <cell r="J5">
            <v>14708682247</v>
          </cell>
        </row>
        <row r="7">
          <cell r="J7">
            <v>62650890552</v>
          </cell>
        </row>
        <row r="8">
          <cell r="J8">
            <v>41492674745</v>
          </cell>
        </row>
        <row r="9">
          <cell r="J9">
            <v>2766266037</v>
          </cell>
        </row>
        <row r="10">
          <cell r="J10">
            <v>22870003926</v>
          </cell>
        </row>
        <row r="11">
          <cell r="J11">
            <v>2951109925</v>
          </cell>
        </row>
        <row r="12">
          <cell r="J12">
            <v>24292687683</v>
          </cell>
        </row>
        <row r="13">
          <cell r="J13">
            <v>0</v>
          </cell>
        </row>
      </sheetData>
    </sheetDataSet>
  </externalBook>
</externalLink>
</file>

<file path=xl/externalLinks/externalLink238.xml><?xml version="1.0" encoding="utf-8"?>
<externalLink xmlns="http://schemas.openxmlformats.org/spreadsheetml/2006/main">
  <externalBook xmlns:r="http://schemas.openxmlformats.org/officeDocument/2006/relationships" r:id="rId1">
    <sheetNames>
      <sheetName val="CB_Dec19"/>
      <sheetName val="CB_Nov19"/>
      <sheetName val="CB_Oct19"/>
      <sheetName val="CB_Sep19"/>
      <sheetName val="CB_Aug19"/>
      <sheetName val="CB_Jul19"/>
      <sheetName val="CB_Jun19"/>
      <sheetName val="CB_May19"/>
      <sheetName val="CB_Apr19"/>
      <sheetName val="CB_Mar19"/>
      <sheetName val="CB_Feb19"/>
      <sheetName val="CB_Jan19"/>
    </sheetNames>
    <sheetDataSet>
      <sheetData sheetId="0">
        <row r="5">
          <cell r="J5">
            <v>23851079886</v>
          </cell>
        </row>
        <row r="7">
          <cell r="J7">
            <v>45316471271</v>
          </cell>
        </row>
        <row r="8">
          <cell r="J8">
            <v>40367683182</v>
          </cell>
        </row>
        <row r="9">
          <cell r="J9">
            <v>185786538</v>
          </cell>
        </row>
        <row r="10">
          <cell r="J10">
            <v>47342830970</v>
          </cell>
        </row>
        <row r="11">
          <cell r="J11">
            <v>8716958822</v>
          </cell>
        </row>
        <row r="12">
          <cell r="J12">
            <v>0</v>
          </cell>
        </row>
        <row r="13">
          <cell r="J13">
            <v>292500000</v>
          </cell>
        </row>
      </sheetData>
      <sheetData sheetId="1">
        <row r="5">
          <cell r="J5">
            <v>20647026964</v>
          </cell>
        </row>
        <row r="7">
          <cell r="J7">
            <v>44963755026</v>
          </cell>
        </row>
        <row r="8">
          <cell r="J8">
            <v>41085939993</v>
          </cell>
        </row>
        <row r="9">
          <cell r="J9">
            <v>247123192</v>
          </cell>
        </row>
        <row r="10">
          <cell r="J10">
            <v>39958664069</v>
          </cell>
        </row>
        <row r="11">
          <cell r="J11">
            <v>8643988938</v>
          </cell>
        </row>
        <row r="12">
          <cell r="J12">
            <v>0</v>
          </cell>
        </row>
        <row r="13">
          <cell r="J13">
            <v>0</v>
          </cell>
        </row>
      </sheetData>
      <sheetData sheetId="2">
        <row r="5">
          <cell r="J5">
            <v>22197011664</v>
          </cell>
        </row>
        <row r="7">
          <cell r="J7">
            <v>45639586393</v>
          </cell>
        </row>
        <row r="8">
          <cell r="J8">
            <v>47953226037</v>
          </cell>
        </row>
        <row r="9">
          <cell r="J9">
            <v>212491138</v>
          </cell>
        </row>
        <row r="10">
          <cell r="J10">
            <v>40742478101</v>
          </cell>
        </row>
        <row r="11">
          <cell r="J11">
            <v>8258050712</v>
          </cell>
        </row>
        <row r="12">
          <cell r="J12">
            <v>0</v>
          </cell>
        </row>
        <row r="13">
          <cell r="J13">
            <v>0</v>
          </cell>
        </row>
      </sheetData>
      <sheetData sheetId="3">
        <row r="5">
          <cell r="J5">
            <v>21397315532</v>
          </cell>
        </row>
        <row r="7">
          <cell r="J7">
            <v>45014665175</v>
          </cell>
        </row>
        <row r="8">
          <cell r="J8">
            <v>44317459795</v>
          </cell>
        </row>
        <row r="9">
          <cell r="J9">
            <v>232025378</v>
          </cell>
        </row>
        <row r="10">
          <cell r="J10">
            <v>47841144663</v>
          </cell>
        </row>
        <row r="11">
          <cell r="J11">
            <v>8336478454</v>
          </cell>
        </row>
        <row r="12">
          <cell r="J12">
            <v>319287425</v>
          </cell>
        </row>
        <row r="13">
          <cell r="J13">
            <v>0</v>
          </cell>
        </row>
      </sheetData>
      <sheetData sheetId="4">
        <row r="5">
          <cell r="J5">
            <v>20025021138</v>
          </cell>
        </row>
        <row r="7">
          <cell r="J7">
            <v>44505231646</v>
          </cell>
        </row>
        <row r="8">
          <cell r="J8">
            <v>42557957724</v>
          </cell>
        </row>
        <row r="9">
          <cell r="J9">
            <v>257939021</v>
          </cell>
        </row>
        <row r="10">
          <cell r="J10">
            <v>49891840411</v>
          </cell>
        </row>
        <row r="11">
          <cell r="J11">
            <v>8873481384</v>
          </cell>
        </row>
        <row r="12">
          <cell r="J12">
            <v>958229388</v>
          </cell>
        </row>
        <row r="13">
          <cell r="J13">
            <v>0</v>
          </cell>
        </row>
      </sheetData>
      <sheetData sheetId="5">
        <row r="5">
          <cell r="J5">
            <v>19811310003</v>
          </cell>
        </row>
        <row r="7">
          <cell r="J7">
            <v>44515352325</v>
          </cell>
        </row>
        <row r="8">
          <cell r="J8">
            <v>35083251145</v>
          </cell>
        </row>
        <row r="9">
          <cell r="J9">
            <v>308366154</v>
          </cell>
        </row>
        <row r="10">
          <cell r="J10">
            <v>46367022130</v>
          </cell>
        </row>
        <row r="11">
          <cell r="J11">
            <v>9013617047</v>
          </cell>
        </row>
        <row r="12">
          <cell r="J12">
            <v>5565271994</v>
          </cell>
        </row>
        <row r="13">
          <cell r="J13">
            <v>0</v>
          </cell>
        </row>
      </sheetData>
      <sheetData sheetId="6">
        <row r="5">
          <cell r="J5">
            <v>20795291482</v>
          </cell>
        </row>
        <row r="7">
          <cell r="J7">
            <v>43937619332</v>
          </cell>
        </row>
        <row r="8">
          <cell r="J8">
            <v>46827036826</v>
          </cell>
        </row>
        <row r="9">
          <cell r="J9">
            <v>181786176</v>
          </cell>
        </row>
        <row r="10">
          <cell r="J10">
            <v>44685566399</v>
          </cell>
        </row>
        <row r="11">
          <cell r="J11">
            <v>9056799683</v>
          </cell>
        </row>
        <row r="12">
          <cell r="J12">
            <v>13554774557</v>
          </cell>
        </row>
        <row r="13">
          <cell r="J13">
            <v>0</v>
          </cell>
        </row>
      </sheetData>
      <sheetData sheetId="7">
        <row r="5">
          <cell r="J5">
            <v>19745719322</v>
          </cell>
        </row>
        <row r="7">
          <cell r="J7">
            <v>54248170558</v>
          </cell>
        </row>
        <row r="8">
          <cell r="J8">
            <v>42329443652</v>
          </cell>
        </row>
        <row r="9">
          <cell r="J9">
            <v>156269565</v>
          </cell>
        </row>
        <row r="10">
          <cell r="J10">
            <v>32342396015</v>
          </cell>
        </row>
        <row r="11">
          <cell r="J11">
            <v>8440320521</v>
          </cell>
        </row>
        <row r="12">
          <cell r="J12">
            <v>14148620359</v>
          </cell>
        </row>
        <row r="13">
          <cell r="J13">
            <v>0</v>
          </cell>
        </row>
      </sheetData>
      <sheetData sheetId="8">
        <row r="5">
          <cell r="J5">
            <v>18707669317</v>
          </cell>
        </row>
        <row r="7">
          <cell r="J7">
            <v>54408039673</v>
          </cell>
        </row>
        <row r="8">
          <cell r="J8">
            <v>38441405520</v>
          </cell>
        </row>
        <row r="9">
          <cell r="J9">
            <v>117860348</v>
          </cell>
        </row>
        <row r="10">
          <cell r="J10">
            <v>29582012803</v>
          </cell>
        </row>
        <row r="11">
          <cell r="J11">
            <v>7930936171</v>
          </cell>
        </row>
        <row r="12">
          <cell r="J12">
            <v>14198759012</v>
          </cell>
        </row>
        <row r="13">
          <cell r="J13">
            <v>0</v>
          </cell>
        </row>
      </sheetData>
      <sheetData sheetId="9">
        <row r="5">
          <cell r="J5">
            <v>19290772274</v>
          </cell>
        </row>
        <row r="7">
          <cell r="J7">
            <v>54014109384</v>
          </cell>
        </row>
        <row r="8">
          <cell r="J8">
            <v>46772556214</v>
          </cell>
        </row>
        <row r="9">
          <cell r="J9">
            <v>259714378</v>
          </cell>
        </row>
        <row r="10">
          <cell r="J10">
            <v>33157689631</v>
          </cell>
        </row>
        <row r="11">
          <cell r="J11">
            <v>7483884792</v>
          </cell>
        </row>
        <row r="12">
          <cell r="J12">
            <v>13498062759</v>
          </cell>
        </row>
        <row r="13">
          <cell r="J13">
            <v>0</v>
          </cell>
        </row>
      </sheetData>
      <sheetData sheetId="10">
        <row r="5">
          <cell r="J5">
            <v>17596418248</v>
          </cell>
        </row>
        <row r="7">
          <cell r="J7">
            <v>71690974809</v>
          </cell>
        </row>
        <row r="8">
          <cell r="J8">
            <v>40845910537</v>
          </cell>
        </row>
        <row r="9">
          <cell r="J9">
            <v>275598432</v>
          </cell>
        </row>
        <row r="10">
          <cell r="J10">
            <v>26191467378</v>
          </cell>
        </row>
        <row r="11">
          <cell r="J11">
            <v>6905195018</v>
          </cell>
        </row>
        <row r="12">
          <cell r="J12">
            <v>13129745072</v>
          </cell>
        </row>
        <row r="13">
          <cell r="J13">
            <v>75000000</v>
          </cell>
        </row>
      </sheetData>
      <sheetData sheetId="11">
        <row r="5">
          <cell r="J5">
            <v>20876725531</v>
          </cell>
        </row>
        <row r="7">
          <cell r="J7">
            <v>70259254399</v>
          </cell>
        </row>
        <row r="8">
          <cell r="J8">
            <v>45810228256</v>
          </cell>
        </row>
        <row r="9">
          <cell r="J9">
            <v>306349313</v>
          </cell>
        </row>
        <row r="10">
          <cell r="J10">
            <v>26377741176</v>
          </cell>
        </row>
        <row r="11">
          <cell r="J11">
            <v>5742016200</v>
          </cell>
        </row>
        <row r="12">
          <cell r="J12">
            <v>10906475666</v>
          </cell>
        </row>
        <row r="13">
          <cell r="J13">
            <v>43181818</v>
          </cell>
        </row>
      </sheetData>
    </sheetDataSet>
  </externalBook>
</externalLink>
</file>

<file path=xl/externalLinks/externalLink239.xml><?xml version="1.0" encoding="utf-8"?>
<externalLink xmlns="http://schemas.openxmlformats.org/spreadsheetml/2006/main">
  <externalBook xmlns:r="http://schemas.openxmlformats.org/officeDocument/2006/relationships" r:id="rId1">
    <sheetNames>
      <sheetName val="Dec17"/>
      <sheetName val="Nov17"/>
      <sheetName val="Oct17"/>
      <sheetName val="Sep17"/>
      <sheetName val="Aug17"/>
      <sheetName val="Jul17"/>
      <sheetName val="Jun17"/>
      <sheetName val="May17"/>
      <sheetName val="Apr17"/>
      <sheetName val="Mar17"/>
    </sheetNames>
    <sheetDataSet>
      <sheetData sheetId="0">
        <row r="14">
          <cell r="B14">
            <v>504329966213</v>
          </cell>
        </row>
      </sheetData>
      <sheetData sheetId="1">
        <row r="14">
          <cell r="B14">
            <v>501641960835</v>
          </cell>
        </row>
      </sheetData>
      <sheetData sheetId="2">
        <row r="14">
          <cell r="B14">
            <v>499182579556</v>
          </cell>
        </row>
      </sheetData>
      <sheetData sheetId="3">
        <row r="14">
          <cell r="B14">
            <v>489362604283</v>
          </cell>
        </row>
      </sheetData>
      <sheetData sheetId="4">
        <row r="14">
          <cell r="B14">
            <v>470842782202</v>
          </cell>
        </row>
      </sheetData>
      <sheetData sheetId="5">
        <row r="13">
          <cell r="B13">
            <v>458270097429</v>
          </cell>
        </row>
      </sheetData>
      <sheetData sheetId="6">
        <row r="13">
          <cell r="B13">
            <v>452185368252</v>
          </cell>
        </row>
      </sheetData>
      <sheetData sheetId="7">
        <row r="13">
          <cell r="B13">
            <v>431262556118</v>
          </cell>
        </row>
      </sheetData>
      <sheetData sheetId="8">
        <row r="13">
          <cell r="B13">
            <v>422384833511</v>
          </cell>
        </row>
      </sheetData>
      <sheetData sheetId="9">
        <row r="13">
          <cell r="B13">
            <v>410290403909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11"/>
    </sheetNames>
    <sheetDataSet>
      <sheetData sheetId="0">
        <row r="20">
          <cell r="B20">
            <v>7195456.6219999995</v>
          </cell>
          <cell r="D20">
            <v>27979170.404999994</v>
          </cell>
          <cell r="E20">
            <v>572033.2500000001</v>
          </cell>
          <cell r="G20">
            <v>26654165.336</v>
          </cell>
          <cell r="L20">
            <v>402051.951</v>
          </cell>
          <cell r="M20">
            <v>0</v>
          </cell>
          <cell r="P20">
            <v>289289.155</v>
          </cell>
          <cell r="Q20">
            <v>36143933.053</v>
          </cell>
        </row>
      </sheetData>
    </sheetDataSet>
  </externalBook>
</externalLink>
</file>

<file path=xl/externalLinks/externalLink240.xml><?xml version="1.0" encoding="utf-8"?>
<externalLink xmlns="http://schemas.openxmlformats.org/spreadsheetml/2006/main">
  <externalBook xmlns:r="http://schemas.openxmlformats.org/officeDocument/2006/relationships" r:id="rId1">
    <sheetNames>
      <sheetName val="Dec18"/>
      <sheetName val="Nov18"/>
      <sheetName val="Oct18"/>
      <sheetName val="Sep18"/>
      <sheetName val="Aug18"/>
      <sheetName val="Jul18 "/>
      <sheetName val="Jun18"/>
      <sheetName val="May18"/>
      <sheetName val="Apr18"/>
      <sheetName val="Mar18"/>
      <sheetName val="Feb18"/>
      <sheetName val="Jan18"/>
    </sheetNames>
    <sheetDataSet>
      <sheetData sheetId="0">
        <row r="14">
          <cell r="B14">
            <v>561616154436</v>
          </cell>
        </row>
      </sheetData>
      <sheetData sheetId="1">
        <row r="14">
          <cell r="B14">
            <v>558322959998</v>
          </cell>
        </row>
      </sheetData>
      <sheetData sheetId="2">
        <row r="14">
          <cell r="B14">
            <v>566614030647</v>
          </cell>
        </row>
      </sheetData>
      <sheetData sheetId="3">
        <row r="14">
          <cell r="B14">
            <v>573446525299</v>
          </cell>
        </row>
      </sheetData>
      <sheetData sheetId="4">
        <row r="14">
          <cell r="B14">
            <v>559053877194</v>
          </cell>
        </row>
      </sheetData>
      <sheetData sheetId="5">
        <row r="14">
          <cell r="B14">
            <v>562168659666</v>
          </cell>
        </row>
      </sheetData>
      <sheetData sheetId="6">
        <row r="14">
          <cell r="B14">
            <v>547879342624</v>
          </cell>
        </row>
      </sheetData>
      <sheetData sheetId="7">
        <row r="14">
          <cell r="B14">
            <v>515009762866</v>
          </cell>
        </row>
      </sheetData>
      <sheetData sheetId="8">
        <row r="14">
          <cell r="B14">
            <v>535093053759</v>
          </cell>
        </row>
      </sheetData>
      <sheetData sheetId="9">
        <row r="14">
          <cell r="B14">
            <v>531417202020</v>
          </cell>
        </row>
      </sheetData>
      <sheetData sheetId="10">
        <row r="14">
          <cell r="B14">
            <v>518251734158</v>
          </cell>
        </row>
      </sheetData>
      <sheetData sheetId="11">
        <row r="14">
          <cell r="B14">
            <v>521968647043</v>
          </cell>
        </row>
      </sheetData>
    </sheetDataSet>
  </externalBook>
</externalLink>
</file>

<file path=xl/externalLinks/externalLink241.xml><?xml version="1.0" encoding="utf-8"?>
<externalLink xmlns="http://schemas.openxmlformats.org/spreadsheetml/2006/main">
  <externalBook xmlns:r="http://schemas.openxmlformats.org/officeDocument/2006/relationships" r:id="rId1">
    <sheetNames>
      <sheetName val="Dec19"/>
      <sheetName val="Nov19"/>
      <sheetName val="Oct19"/>
      <sheetName val="Sep19"/>
      <sheetName val="Aug19"/>
      <sheetName val="Jul19"/>
      <sheetName val="Jun19"/>
      <sheetName val="May19"/>
      <sheetName val="Apr19"/>
      <sheetName val="Mar19"/>
      <sheetName val="Feb19"/>
      <sheetName val="Jan19"/>
    </sheetNames>
    <sheetDataSet>
      <sheetData sheetId="0">
        <row r="14">
          <cell r="B14">
            <v>656685437386</v>
          </cell>
        </row>
      </sheetData>
      <sheetData sheetId="1">
        <row r="14">
          <cell r="B14">
            <v>644837637811</v>
          </cell>
        </row>
      </sheetData>
      <sheetData sheetId="2">
        <row r="14">
          <cell r="B14">
            <v>651495146108</v>
          </cell>
        </row>
      </sheetData>
      <sheetData sheetId="3">
        <row r="14">
          <cell r="B14">
            <v>643207411228</v>
          </cell>
        </row>
      </sheetData>
      <sheetData sheetId="4">
        <row r="14">
          <cell r="B14">
            <v>635214840959</v>
          </cell>
        </row>
      </sheetData>
      <sheetData sheetId="5">
        <row r="14">
          <cell r="B14">
            <v>635734843735</v>
          </cell>
        </row>
      </sheetData>
      <sheetData sheetId="6">
        <row r="14">
          <cell r="B14">
            <v>627262463760</v>
          </cell>
        </row>
      </sheetData>
      <sheetData sheetId="7">
        <row r="14">
          <cell r="B14">
            <v>602142930994</v>
          </cell>
        </row>
      </sheetData>
      <sheetData sheetId="8">
        <row r="14">
          <cell r="B14">
            <v>604348502976</v>
          </cell>
        </row>
      </sheetData>
      <sheetData sheetId="9">
        <row r="14">
          <cell r="B14">
            <v>599828437877</v>
          </cell>
        </row>
      </sheetData>
      <sheetData sheetId="10">
        <row r="14">
          <cell r="B14">
            <v>597092427081</v>
          </cell>
        </row>
      </sheetData>
      <sheetData sheetId="11">
        <row r="14">
          <cell r="B14">
            <v>585266967138</v>
          </cell>
        </row>
      </sheetData>
    </sheetDataSet>
  </externalBook>
</externalLink>
</file>

<file path=xl/externalLinks/externalLink242.xml><?xml version="1.0" encoding="utf-8"?>
<externalLink xmlns="http://schemas.openxmlformats.org/spreadsheetml/2006/main">
  <externalBook xmlns:r="http://schemas.openxmlformats.org/officeDocument/2006/relationships" r:id="rId1">
    <sheetNames>
      <sheetName val="CB_Feb20"/>
      <sheetName val="CB_Jan20"/>
    </sheetNames>
    <sheetDataSet>
      <sheetData sheetId="1">
        <row r="5">
          <cell r="J5">
            <v>22237717783</v>
          </cell>
        </row>
        <row r="7">
          <cell r="J7">
            <v>47467525766</v>
          </cell>
        </row>
        <row r="8">
          <cell r="J8">
            <v>35409146760</v>
          </cell>
        </row>
        <row r="9">
          <cell r="J9">
            <v>234543299</v>
          </cell>
        </row>
        <row r="10">
          <cell r="J10">
            <v>45946005809</v>
          </cell>
        </row>
        <row r="11">
          <cell r="J11">
            <v>8608026943</v>
          </cell>
        </row>
        <row r="12">
          <cell r="J12">
            <v>16642027791</v>
          </cell>
        </row>
        <row r="13">
          <cell r="J13">
            <v>525508041</v>
          </cell>
        </row>
      </sheetData>
    </sheetDataSet>
  </externalBook>
</externalLink>
</file>

<file path=xl/externalLinks/externalLink243.xml><?xml version="1.0" encoding="utf-8"?>
<externalLink xmlns="http://schemas.openxmlformats.org/spreadsheetml/2006/main">
  <externalBook xmlns:r="http://schemas.openxmlformats.org/officeDocument/2006/relationships" r:id="rId1">
    <sheetNames>
      <sheetName val="Jan 16"/>
      <sheetName val="Jan 15"/>
    </sheetNames>
    <sheetDataSet>
      <sheetData sheetId="0">
        <row r="22">
          <cell r="I22">
            <v>84335606.46185999</v>
          </cell>
        </row>
      </sheetData>
    </sheetDataSet>
  </externalBook>
</externalLink>
</file>

<file path=xl/externalLinks/externalLink244.xml><?xml version="1.0" encoding="utf-8"?>
<externalLink xmlns="http://schemas.openxmlformats.org/spreadsheetml/2006/main">
  <externalBook xmlns:r="http://schemas.openxmlformats.org/officeDocument/2006/relationships" r:id="rId1">
    <sheetNames>
      <sheetName val="Feb 16"/>
    </sheetNames>
    <sheetDataSet>
      <sheetData sheetId="0">
        <row r="22">
          <cell r="I22">
            <v>85322869.89174001</v>
          </cell>
        </row>
      </sheetData>
    </sheetDataSet>
  </externalBook>
</externalLink>
</file>

<file path=xl/externalLinks/externalLink245.xml><?xml version="1.0" encoding="utf-8"?>
<externalLink xmlns="http://schemas.openxmlformats.org/spreadsheetml/2006/main">
  <externalBook xmlns:r="http://schemas.openxmlformats.org/officeDocument/2006/relationships" r:id="rId1">
    <sheetNames>
      <sheetName val="Jan 17"/>
    </sheetNames>
    <sheetDataSet>
      <sheetData sheetId="0">
        <row r="22">
          <cell r="I22">
            <v>93594018.89109999</v>
          </cell>
        </row>
      </sheetData>
    </sheetDataSet>
  </externalBook>
</externalLink>
</file>

<file path=xl/externalLinks/externalLink246.xml><?xml version="1.0" encoding="utf-8"?>
<externalLink xmlns="http://schemas.openxmlformats.org/spreadsheetml/2006/main">
  <externalBook xmlns:r="http://schemas.openxmlformats.org/officeDocument/2006/relationships" r:id="rId1">
    <sheetNames>
      <sheetName val="Feb 17"/>
    </sheetNames>
    <sheetDataSet>
      <sheetData sheetId="0">
        <row r="23">
          <cell r="I23">
            <v>108888289.14522001</v>
          </cell>
        </row>
      </sheetData>
    </sheetDataSet>
  </externalBook>
</externalLink>
</file>

<file path=xl/externalLinks/externalLink247.xml><?xml version="1.0" encoding="utf-8"?>
<externalLink xmlns="http://schemas.openxmlformats.org/spreadsheetml/2006/main">
  <externalBook xmlns:r="http://schemas.openxmlformats.org/officeDocument/2006/relationships" r:id="rId1">
    <sheetNames>
      <sheetName val="Jun 16"/>
    </sheetNames>
    <sheetDataSet>
      <sheetData sheetId="0">
        <row r="19">
          <cell r="I19">
            <v>336363445.49399996</v>
          </cell>
        </row>
        <row r="22">
          <cell r="I22">
            <v>87454495.82844</v>
          </cell>
        </row>
      </sheetData>
    </sheetDataSet>
  </externalBook>
</externalLink>
</file>

<file path=xl/externalLinks/externalLink248.xml><?xml version="1.0" encoding="utf-8"?>
<externalLink xmlns="http://schemas.openxmlformats.org/spreadsheetml/2006/main">
  <externalBook xmlns:r="http://schemas.openxmlformats.org/officeDocument/2006/relationships" r:id="rId1">
    <sheetNames>
      <sheetName val="CB_Dec21"/>
      <sheetName val="CB_Nov21"/>
      <sheetName val="CB_Oct21"/>
      <sheetName val="CB_Sep21"/>
      <sheetName val="CB_Aug21"/>
      <sheetName val="CB_Jul21"/>
      <sheetName val="CB_Jun21"/>
      <sheetName val="CB_May21"/>
      <sheetName val="CB_Apr21"/>
      <sheetName val="CB_Mar21"/>
      <sheetName val="CB_Feb21"/>
      <sheetName val="CB_Jan21"/>
    </sheetNames>
    <sheetDataSet>
      <sheetData sheetId="0">
        <row r="5">
          <cell r="J5">
            <v>43059705371</v>
          </cell>
        </row>
        <row r="7">
          <cell r="J7">
            <v>44216574189</v>
          </cell>
        </row>
        <row r="8">
          <cell r="J8">
            <v>62895278461</v>
          </cell>
        </row>
        <row r="11">
          <cell r="J11">
            <v>6340812130</v>
          </cell>
        </row>
        <row r="12">
          <cell r="J12">
            <v>2150970481</v>
          </cell>
        </row>
        <row r="17">
          <cell r="J17">
            <v>239600975312</v>
          </cell>
        </row>
      </sheetData>
      <sheetData sheetId="1">
        <row r="5">
          <cell r="J5">
            <v>39476127631</v>
          </cell>
        </row>
        <row r="7">
          <cell r="J7">
            <v>43811181121</v>
          </cell>
        </row>
        <row r="8">
          <cell r="J8">
            <v>72133465130</v>
          </cell>
        </row>
        <row r="11">
          <cell r="J11">
            <v>6447248938</v>
          </cell>
        </row>
        <row r="12">
          <cell r="J12">
            <v>2051748528</v>
          </cell>
        </row>
        <row r="17">
          <cell r="J17">
            <v>241380280702</v>
          </cell>
        </row>
      </sheetData>
      <sheetData sheetId="2">
        <row r="5">
          <cell r="J5">
            <v>39284743846</v>
          </cell>
        </row>
        <row r="7">
          <cell r="J7">
            <v>43481789390</v>
          </cell>
        </row>
        <row r="8">
          <cell r="J8">
            <v>73937691160</v>
          </cell>
        </row>
        <row r="11">
          <cell r="J11">
            <v>7469275830</v>
          </cell>
        </row>
        <row r="12">
          <cell r="J12">
            <v>2085849658</v>
          </cell>
        </row>
        <row r="17">
          <cell r="J17">
            <v>244871369044</v>
          </cell>
        </row>
      </sheetData>
      <sheetData sheetId="3">
        <row r="5">
          <cell r="J5">
            <v>34120405102</v>
          </cell>
        </row>
        <row r="7">
          <cell r="J7">
            <v>43496633893</v>
          </cell>
        </row>
        <row r="8">
          <cell r="J8">
            <v>74455535119</v>
          </cell>
        </row>
        <row r="11">
          <cell r="J11">
            <v>8084234685</v>
          </cell>
        </row>
        <row r="12">
          <cell r="J12">
            <v>2075004650</v>
          </cell>
        </row>
        <row r="17">
          <cell r="J17">
            <v>241574644190</v>
          </cell>
        </row>
      </sheetData>
      <sheetData sheetId="4">
        <row r="5">
          <cell r="J5">
            <v>34658641481</v>
          </cell>
        </row>
        <row r="7">
          <cell r="J7">
            <v>42601273137</v>
          </cell>
        </row>
        <row r="8">
          <cell r="J8">
            <v>65216160084</v>
          </cell>
        </row>
        <row r="11">
          <cell r="J11">
            <v>8091962766</v>
          </cell>
        </row>
        <row r="12">
          <cell r="J12">
            <v>2083779864</v>
          </cell>
        </row>
        <row r="17">
          <cell r="J17">
            <v>228501456369</v>
          </cell>
        </row>
      </sheetData>
      <sheetData sheetId="5">
        <row r="5">
          <cell r="J5">
            <v>33503238012</v>
          </cell>
        </row>
        <row r="7">
          <cell r="J7">
            <v>41956850209</v>
          </cell>
        </row>
        <row r="8">
          <cell r="J8">
            <v>73154156736</v>
          </cell>
        </row>
        <row r="11">
          <cell r="J11">
            <v>7527196814</v>
          </cell>
        </row>
        <row r="12">
          <cell r="J12">
            <v>1866579231</v>
          </cell>
        </row>
        <row r="17">
          <cell r="J17">
            <v>223155357755</v>
          </cell>
        </row>
      </sheetData>
      <sheetData sheetId="6">
        <row r="5">
          <cell r="J5">
            <v>33333368537</v>
          </cell>
        </row>
        <row r="7">
          <cell r="J7">
            <v>41426837276</v>
          </cell>
        </row>
        <row r="8">
          <cell r="J8">
            <v>78310847773</v>
          </cell>
        </row>
        <row r="11">
          <cell r="J11">
            <v>7284846226</v>
          </cell>
        </row>
        <row r="12">
          <cell r="J12">
            <v>1847274474</v>
          </cell>
        </row>
        <row r="17">
          <cell r="J17">
            <v>218546988896</v>
          </cell>
        </row>
      </sheetData>
      <sheetData sheetId="7">
        <row r="5">
          <cell r="J5">
            <v>34616041522</v>
          </cell>
        </row>
        <row r="7">
          <cell r="J7">
            <v>40789608399</v>
          </cell>
        </row>
        <row r="8">
          <cell r="J8">
            <v>79708970260</v>
          </cell>
        </row>
        <row r="11">
          <cell r="J11">
            <v>7018154726</v>
          </cell>
        </row>
        <row r="12">
          <cell r="J12">
            <v>6382356160</v>
          </cell>
        </row>
        <row r="17">
          <cell r="J17">
            <v>215625623589</v>
          </cell>
        </row>
      </sheetData>
      <sheetData sheetId="8">
        <row r="5">
          <cell r="J5">
            <v>37366958279</v>
          </cell>
        </row>
        <row r="7">
          <cell r="J7">
            <v>40691402870</v>
          </cell>
        </row>
        <row r="8">
          <cell r="J8">
            <v>62528534915</v>
          </cell>
        </row>
        <row r="11">
          <cell r="J11">
            <v>7257568019</v>
          </cell>
        </row>
        <row r="12">
          <cell r="J12">
            <v>7175506845</v>
          </cell>
        </row>
        <row r="17">
          <cell r="J17">
            <v>201659043452</v>
          </cell>
        </row>
      </sheetData>
    </sheetDataSet>
  </externalBook>
</externalLink>
</file>

<file path=xl/externalLinks/externalLink249.xml><?xml version="1.0" encoding="utf-8"?>
<externalLink xmlns="http://schemas.openxmlformats.org/spreadsheetml/2006/main">
  <externalBook xmlns:r="http://schemas.openxmlformats.org/officeDocument/2006/relationships" r:id="rId1">
    <sheetNames>
      <sheetName val="Dec21"/>
      <sheetName val="Nov21"/>
      <sheetName val="Oct21"/>
      <sheetName val="Sep21"/>
      <sheetName val="Aug21"/>
      <sheetName val="Jul21"/>
      <sheetName val="Jun21"/>
      <sheetName val="May21"/>
      <sheetName val="Apr21"/>
      <sheetName val="Mar21"/>
      <sheetName val="Feb21"/>
      <sheetName val="Jan21"/>
    </sheetNames>
    <sheetDataSet>
      <sheetData sheetId="0">
        <row r="3">
          <cell r="G3">
            <v>0.19</v>
          </cell>
        </row>
        <row r="14">
          <cell r="B14">
            <v>883662998835</v>
          </cell>
          <cell r="C14">
            <v>167895969778.65002</v>
          </cell>
          <cell r="F14">
            <v>71705005529.34998</v>
          </cell>
        </row>
      </sheetData>
      <sheetData sheetId="1">
        <row r="3">
          <cell r="G3">
            <v>0.19</v>
          </cell>
        </row>
        <row r="14">
          <cell r="B14">
            <v>875683951359</v>
          </cell>
          <cell r="C14">
            <v>166379950758.21002</v>
          </cell>
          <cell r="F14">
            <v>75000329945.78998</v>
          </cell>
        </row>
      </sheetData>
      <sheetData sheetId="2">
        <row r="3">
          <cell r="G3">
            <v>0.19</v>
          </cell>
        </row>
        <row r="14">
          <cell r="B14">
            <v>869317588513</v>
          </cell>
          <cell r="C14">
            <v>165170341817.47</v>
          </cell>
          <cell r="F14">
            <v>79701027224.53</v>
          </cell>
        </row>
      </sheetData>
      <sheetData sheetId="3">
        <row r="3">
          <cell r="G3">
            <v>0.19</v>
          </cell>
        </row>
        <row r="14">
          <cell r="B14">
            <v>869488654712</v>
          </cell>
          <cell r="C14">
            <v>165202844395.28</v>
          </cell>
          <cell r="F14">
            <v>76371799795.72</v>
          </cell>
        </row>
      </sheetData>
      <sheetData sheetId="4">
        <row r="3">
          <cell r="G3">
            <v>0.19</v>
          </cell>
        </row>
        <row r="14">
          <cell r="B14">
            <v>851408943494</v>
          </cell>
          <cell r="C14">
            <v>161767699263.86</v>
          </cell>
          <cell r="F14">
            <v>66733757106.140015</v>
          </cell>
        </row>
      </sheetData>
      <sheetData sheetId="5">
        <row r="3">
          <cell r="G3">
            <v>0.19</v>
          </cell>
        </row>
        <row r="14">
          <cell r="B14">
            <v>838853285835</v>
          </cell>
          <cell r="C14">
            <v>159382124308.65</v>
          </cell>
          <cell r="F14">
            <v>63773233446.350006</v>
          </cell>
        </row>
      </sheetData>
      <sheetData sheetId="6">
        <row r="3">
          <cell r="G3">
            <v>0.19</v>
          </cell>
        </row>
        <row r="14">
          <cell r="B14">
            <v>828368657649</v>
          </cell>
          <cell r="C14">
            <v>157390044953.31</v>
          </cell>
          <cell r="F14">
            <v>58670101765.69</v>
          </cell>
        </row>
      </sheetData>
      <sheetData sheetId="7">
        <row r="3">
          <cell r="G3">
            <v>0.19</v>
          </cell>
        </row>
        <row r="14">
          <cell r="B14">
            <v>815507911980</v>
          </cell>
          <cell r="C14">
            <v>154946503276.2</v>
          </cell>
          <cell r="F14">
            <v>60679120309.79999</v>
          </cell>
        </row>
      </sheetData>
      <sheetData sheetId="8">
        <row r="3">
          <cell r="G3">
            <v>0.19</v>
          </cell>
        </row>
        <row r="14">
          <cell r="B14">
            <v>813423023236</v>
          </cell>
          <cell r="C14">
            <v>154550374414.84</v>
          </cell>
          <cell r="F14">
            <v>47108669038.16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eb11"/>
    </sheetNames>
    <sheetDataSet>
      <sheetData sheetId="0">
        <row r="20">
          <cell r="B20">
            <v>6540379.365</v>
          </cell>
          <cell r="D20">
            <v>27861476.718999997</v>
          </cell>
          <cell r="E20">
            <v>572806.067</v>
          </cell>
          <cell r="G20">
            <v>30550260.834</v>
          </cell>
          <cell r="L20">
            <v>442345.24400000006</v>
          </cell>
          <cell r="M20">
            <v>0</v>
          </cell>
          <cell r="P20">
            <v>397301.344</v>
          </cell>
          <cell r="Q20">
            <v>32033216.955999997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r11"/>
    </sheetNames>
    <sheetDataSet>
      <sheetData sheetId="0">
        <row r="20">
          <cell r="B20">
            <v>6677971.546999999</v>
          </cell>
          <cell r="D20">
            <v>27494489.472999997</v>
          </cell>
          <cell r="E20">
            <v>531150.421</v>
          </cell>
          <cell r="G20">
            <v>37172880.451</v>
          </cell>
          <cell r="L20">
            <v>772962.2139999999</v>
          </cell>
          <cell r="M20">
            <v>0</v>
          </cell>
          <cell r="P20">
            <v>365166.553</v>
          </cell>
          <cell r="Q20">
            <v>33809382.19399999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pr11"/>
    </sheetNames>
    <sheetDataSet>
      <sheetData sheetId="0">
        <row r="20">
          <cell r="B20">
            <v>6516584.120000001</v>
          </cell>
          <cell r="D20">
            <v>28801834.382000003</v>
          </cell>
          <cell r="E20">
            <v>949524.166</v>
          </cell>
          <cell r="G20">
            <v>36917039.26</v>
          </cell>
          <cell r="L20">
            <v>638804.8169999999</v>
          </cell>
          <cell r="M20">
            <v>0</v>
          </cell>
          <cell r="P20">
            <v>365320.872</v>
          </cell>
          <cell r="Q20">
            <v>33475330.51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y11"/>
    </sheetNames>
    <sheetDataSet>
      <sheetData sheetId="0">
        <row r="20">
          <cell r="B20">
            <v>6459389.071</v>
          </cell>
          <cell r="D20">
            <v>28795714.097</v>
          </cell>
          <cell r="E20">
            <v>636184.6880000001</v>
          </cell>
          <cell r="G20">
            <v>24042130.859</v>
          </cell>
          <cell r="L20">
            <v>731286.007</v>
          </cell>
          <cell r="M20">
            <v>0</v>
          </cell>
          <cell r="P20">
            <v>325072.312</v>
          </cell>
          <cell r="Q20">
            <v>47206532.078999996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y11"/>
      <sheetName val="June11"/>
      <sheetName val="Juney11"/>
    </sheetNames>
    <sheetDataSet>
      <sheetData sheetId="0">
        <row r="20">
          <cell r="B20">
            <v>6292832.543</v>
          </cell>
          <cell r="D20">
            <v>28913649.220999997</v>
          </cell>
          <cell r="E20">
            <v>526578.956</v>
          </cell>
          <cell r="G20">
            <v>23094086.351999994</v>
          </cell>
          <cell r="L20">
            <v>737945.7</v>
          </cell>
          <cell r="M20">
            <v>0</v>
          </cell>
          <cell r="P20">
            <v>272807.182</v>
          </cell>
          <cell r="Q20">
            <v>48677207.212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  <sheetName val="JUN09"/>
      <sheetName val="J09"/>
      <sheetName val="JU09"/>
    </sheetNames>
    <sheetDataSet>
      <sheetData sheetId="0">
        <row r="20">
          <cell r="B20">
            <v>5196235.389</v>
          </cell>
          <cell r="D20">
            <v>30618223.290999997</v>
          </cell>
          <cell r="E20">
            <v>673534.1089999999</v>
          </cell>
          <cell r="G20">
            <v>13835500.717</v>
          </cell>
          <cell r="L20">
            <v>359803.661</v>
          </cell>
          <cell r="M20">
            <v>3926635.185</v>
          </cell>
          <cell r="P20">
            <v>195512.783</v>
          </cell>
          <cell r="Q20">
            <v>23353706.981999997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Jul11"/>
    </sheetNames>
    <sheetDataSet>
      <sheetData sheetId="0">
        <row r="20">
          <cell r="B20">
            <v>6419356.170999999</v>
          </cell>
          <cell r="D20">
            <v>28948731.176999997</v>
          </cell>
          <cell r="E20">
            <v>550487.301</v>
          </cell>
          <cell r="G20">
            <v>19253107.369</v>
          </cell>
          <cell r="L20">
            <v>888522.551</v>
          </cell>
          <cell r="M20">
            <v>0</v>
          </cell>
          <cell r="P20">
            <v>322087.238</v>
          </cell>
          <cell r="Q20">
            <v>47943911.738000005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ug11"/>
    </sheetNames>
    <sheetDataSet>
      <sheetData sheetId="0">
        <row r="20">
          <cell r="B20">
            <v>6644500.387</v>
          </cell>
          <cell r="D20">
            <v>28692055.283</v>
          </cell>
          <cell r="E20">
            <v>2669563.7460000003</v>
          </cell>
          <cell r="G20">
            <v>21038672.135000005</v>
          </cell>
          <cell r="L20">
            <v>759608.294</v>
          </cell>
          <cell r="M20">
            <v>0</v>
          </cell>
          <cell r="P20">
            <v>299888.545</v>
          </cell>
          <cell r="Q20">
            <v>41811866.897999994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ep11"/>
    </sheetNames>
    <sheetDataSet>
      <sheetData sheetId="0">
        <row r="20">
          <cell r="B20">
            <v>6717459.665</v>
          </cell>
          <cell r="D20">
            <v>29374473.805</v>
          </cell>
          <cell r="E20">
            <v>899034.2870000001</v>
          </cell>
          <cell r="G20">
            <v>21784726.481999993</v>
          </cell>
          <cell r="L20">
            <v>428538.56299999997</v>
          </cell>
          <cell r="M20">
            <v>0</v>
          </cell>
          <cell r="P20">
            <v>109103.182</v>
          </cell>
          <cell r="Q20">
            <v>39763620.324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ct11"/>
    </sheetNames>
    <sheetDataSet>
      <sheetData sheetId="0">
        <row r="20">
          <cell r="B20">
            <v>6966803.426</v>
          </cell>
          <cell r="D20">
            <v>29230845.57</v>
          </cell>
          <cell r="E20">
            <v>862913.739</v>
          </cell>
          <cell r="G20">
            <v>18407701.095</v>
          </cell>
          <cell r="L20">
            <v>522125.772</v>
          </cell>
          <cell r="M20">
            <v>0</v>
          </cell>
          <cell r="P20">
            <v>265871.25</v>
          </cell>
          <cell r="Q20">
            <v>36287987.242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v11"/>
    </sheetNames>
    <sheetDataSet>
      <sheetData sheetId="0">
        <row r="20">
          <cell r="B20">
            <v>6786118.085</v>
          </cell>
          <cell r="D20">
            <v>28566839.546</v>
          </cell>
          <cell r="E20">
            <v>657985.6350000001</v>
          </cell>
          <cell r="G20">
            <v>17838938.073</v>
          </cell>
          <cell r="L20">
            <v>502601.56700000004</v>
          </cell>
          <cell r="M20">
            <v>0</v>
          </cell>
          <cell r="P20">
            <v>510587</v>
          </cell>
          <cell r="Q20">
            <v>34138718.888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c11"/>
    </sheetNames>
    <sheetDataSet>
      <sheetData sheetId="0">
        <row r="20">
          <cell r="B20">
            <v>8289772.827</v>
          </cell>
          <cell r="D20">
            <v>28774548.173</v>
          </cell>
          <cell r="E20">
            <v>904566.9650000001</v>
          </cell>
          <cell r="G20">
            <v>17504635.982</v>
          </cell>
          <cell r="L20">
            <v>590041.789</v>
          </cell>
          <cell r="M20">
            <v>0</v>
          </cell>
          <cell r="P20">
            <v>565837.2</v>
          </cell>
          <cell r="Q20">
            <v>33806939.243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Jan12"/>
    </sheetNames>
    <sheetDataSet>
      <sheetData sheetId="0">
        <row r="20">
          <cell r="B20">
            <v>7672135.491</v>
          </cell>
          <cell r="D20">
            <v>29774524.472</v>
          </cell>
          <cell r="E20">
            <v>511673.57000000007</v>
          </cell>
          <cell r="G20">
            <v>17726711.200999998</v>
          </cell>
          <cell r="L20">
            <v>777176.424</v>
          </cell>
          <cell r="M20">
            <v>0</v>
          </cell>
          <cell r="P20">
            <v>575928.19</v>
          </cell>
          <cell r="Q20">
            <v>30641500.547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eb12"/>
    </sheetNames>
    <sheetDataSet>
      <sheetData sheetId="0">
        <row r="20">
          <cell r="B20">
            <v>7013010.8209999995</v>
          </cell>
          <cell r="D20">
            <v>30253723.574</v>
          </cell>
          <cell r="E20">
            <v>597855.713</v>
          </cell>
          <cell r="G20">
            <v>16498382.477</v>
          </cell>
          <cell r="L20">
            <v>829592.273</v>
          </cell>
          <cell r="M20">
            <v>0</v>
          </cell>
          <cell r="P20">
            <v>533610.4</v>
          </cell>
          <cell r="Q20">
            <v>29523706.759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ar12"/>
    </sheetNames>
    <sheetDataSet>
      <sheetData sheetId="0">
        <row r="20">
          <cell r="B20">
            <v>6919211.342999999</v>
          </cell>
          <cell r="D20">
            <v>29846946.452</v>
          </cell>
          <cell r="E20">
            <v>974862.81</v>
          </cell>
          <cell r="G20">
            <v>17325843.391000003</v>
          </cell>
          <cell r="L20">
            <v>719330.97</v>
          </cell>
          <cell r="M20">
            <v>0</v>
          </cell>
          <cell r="P20">
            <v>390955.025</v>
          </cell>
          <cell r="Q20">
            <v>31543032.691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pr12"/>
    </sheetNames>
    <sheetDataSet>
      <sheetData sheetId="0">
        <row r="20">
          <cell r="B20">
            <v>7297896.793000001</v>
          </cell>
          <cell r="D20">
            <v>30530757.948</v>
          </cell>
          <cell r="E20">
            <v>854273.323</v>
          </cell>
          <cell r="G20">
            <v>14563868.104999999</v>
          </cell>
          <cell r="L20">
            <v>669543.113</v>
          </cell>
          <cell r="M20">
            <v>0</v>
          </cell>
          <cell r="P20">
            <v>390695.547</v>
          </cell>
          <cell r="Q20">
            <v>30009082.435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  <sheetName val="JUL09"/>
      <sheetName val="A09"/>
      <sheetName val="AU09"/>
      <sheetName val="AUG09"/>
      <sheetName val="J09"/>
      <sheetName val="JU09"/>
      <sheetName val="JUN09"/>
    </sheetNames>
    <sheetDataSet>
      <sheetData sheetId="0">
        <row r="20">
          <cell r="B20">
            <v>4930610.337000001</v>
          </cell>
          <cell r="D20">
            <v>28861540.847000007</v>
          </cell>
          <cell r="E20">
            <v>515075.896</v>
          </cell>
          <cell r="G20">
            <v>16704076.165</v>
          </cell>
          <cell r="L20">
            <v>420401.256</v>
          </cell>
          <cell r="M20">
            <v>3339552.791</v>
          </cell>
          <cell r="P20">
            <v>149199.85</v>
          </cell>
          <cell r="Q20">
            <v>19164867.096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AY 12"/>
      <sheetName val="may12"/>
    </sheetNames>
    <sheetDataSet>
      <sheetData sheetId="0">
        <row r="20">
          <cell r="B20">
            <v>7138191.687</v>
          </cell>
          <cell r="D20">
            <v>29879468.277</v>
          </cell>
          <cell r="E20">
            <v>514974.358</v>
          </cell>
          <cell r="G20">
            <v>14584962.686</v>
          </cell>
          <cell r="L20">
            <v>694805.385</v>
          </cell>
          <cell r="M20">
            <v>0</v>
          </cell>
          <cell r="P20">
            <v>505223.20499999996</v>
          </cell>
          <cell r="Q20">
            <v>26092728.419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JUN 12"/>
    </sheetNames>
    <sheetDataSet>
      <sheetData sheetId="0">
        <row r="20">
          <cell r="B20">
            <v>6997587.661</v>
          </cell>
          <cell r="D20">
            <v>30180466.868</v>
          </cell>
          <cell r="E20">
            <v>598822.691</v>
          </cell>
          <cell r="G20">
            <v>12060729.527</v>
          </cell>
          <cell r="L20">
            <v>696918.856</v>
          </cell>
          <cell r="M20">
            <v>0</v>
          </cell>
          <cell r="P20">
            <v>981563.796</v>
          </cell>
          <cell r="Q20">
            <v>28514069.009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UG 12"/>
      <sheetName val="aug12"/>
    </sheetNames>
    <sheetDataSet>
      <sheetData sheetId="0">
        <row r="20">
          <cell r="B20">
            <v>7407132.619</v>
          </cell>
          <cell r="D20">
            <v>30007046.721</v>
          </cell>
          <cell r="E20">
            <v>517549.885</v>
          </cell>
          <cell r="G20">
            <v>14014333.094</v>
          </cell>
          <cell r="L20">
            <v>701716.314</v>
          </cell>
          <cell r="M20">
            <v>0</v>
          </cell>
          <cell r="P20">
            <v>749917.439</v>
          </cell>
          <cell r="Q20">
            <v>24280762.519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P 12"/>
      <sheetName val="sep12"/>
    </sheetNames>
    <sheetDataSet>
      <sheetData sheetId="0">
        <row r="20">
          <cell r="B20">
            <v>7201770.350000001</v>
          </cell>
          <cell r="D20">
            <v>30863982.509999998</v>
          </cell>
          <cell r="E20">
            <v>481789.66399999993</v>
          </cell>
          <cell r="G20">
            <v>15407659.243</v>
          </cell>
          <cell r="L20">
            <v>627524.829</v>
          </cell>
          <cell r="M20">
            <v>0</v>
          </cell>
          <cell r="P20">
            <v>438043.70499999996</v>
          </cell>
          <cell r="Q20">
            <v>23165984.999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OCT 12"/>
      <sheetName val="oct12"/>
    </sheetNames>
    <sheetDataSet>
      <sheetData sheetId="0">
        <row r="20">
          <cell r="B20">
            <v>6945755.068</v>
          </cell>
          <cell r="D20">
            <v>31283813.444000002</v>
          </cell>
          <cell r="E20">
            <v>1171563.994</v>
          </cell>
          <cell r="G20">
            <v>20480039.173</v>
          </cell>
          <cell r="L20">
            <v>423993.811</v>
          </cell>
          <cell r="M20">
            <v>0</v>
          </cell>
          <cell r="P20">
            <v>465513.57399999996</v>
          </cell>
          <cell r="Q20">
            <v>17530225.727999996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NOV 12"/>
      <sheetName val="nov12"/>
    </sheetNames>
    <sheetDataSet>
      <sheetData sheetId="0">
        <row r="20">
          <cell r="B20">
            <v>6947949.790999999</v>
          </cell>
          <cell r="D20">
            <v>31681058.355</v>
          </cell>
          <cell r="E20">
            <v>2496968.903</v>
          </cell>
          <cell r="G20">
            <v>16873711.232</v>
          </cell>
          <cell r="L20">
            <v>317676.634</v>
          </cell>
          <cell r="M20">
            <v>0</v>
          </cell>
          <cell r="P20">
            <v>747639.273</v>
          </cell>
          <cell r="Q20">
            <v>24486435.878000002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eb 15"/>
    </sheetNames>
    <sheetDataSet>
      <sheetData sheetId="0">
        <row r="20">
          <cell r="B20">
            <v>7276635.076</v>
          </cell>
          <cell r="G20">
            <v>8265164.607</v>
          </cell>
          <cell r="L20">
            <v>232453.911</v>
          </cell>
          <cell r="M20">
            <v>0</v>
          </cell>
          <cell r="Q20">
            <v>30474156.056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JAN 13"/>
      <sheetName val="Jan13"/>
    </sheetNames>
    <sheetDataSet>
      <sheetData sheetId="0">
        <row r="20">
          <cell r="B20">
            <v>7678325.833</v>
          </cell>
          <cell r="D20">
            <v>32414041.537</v>
          </cell>
          <cell r="E20">
            <v>436798.36899999995</v>
          </cell>
          <cell r="G20">
            <v>9798681.818</v>
          </cell>
          <cell r="L20">
            <v>176789.329</v>
          </cell>
          <cell r="M20">
            <v>0</v>
          </cell>
          <cell r="P20">
            <v>4124912.804</v>
          </cell>
          <cell r="Q20">
            <v>34494664.56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EB 13"/>
      <sheetName val="Feb13"/>
    </sheetNames>
    <sheetDataSet>
      <sheetData sheetId="0">
        <row r="20">
          <cell r="B20">
            <v>7073561.877</v>
          </cell>
          <cell r="D20">
            <v>32645776.225</v>
          </cell>
          <cell r="E20">
            <v>713563.291</v>
          </cell>
          <cell r="G20">
            <v>12983131.579</v>
          </cell>
          <cell r="L20">
            <v>52561.404</v>
          </cell>
          <cell r="M20">
            <v>0</v>
          </cell>
          <cell r="P20">
            <v>4049017.743</v>
          </cell>
          <cell r="Q20">
            <v>30015848.525999997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R 13"/>
    </sheetNames>
    <sheetDataSet>
      <sheetData sheetId="0">
        <row r="20">
          <cell r="B20">
            <v>7136340.026000001</v>
          </cell>
          <cell r="D20">
            <v>32445943.210000005</v>
          </cell>
          <cell r="E20">
            <v>381852.781</v>
          </cell>
          <cell r="G20">
            <v>13063018.85</v>
          </cell>
          <cell r="L20">
            <v>699667.949</v>
          </cell>
          <cell r="M20">
            <v>0</v>
          </cell>
          <cell r="P20">
            <v>4071546.1149999998</v>
          </cell>
          <cell r="Q20">
            <v>31258250.054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  <sheetName val="JUL09"/>
      <sheetName val="S09"/>
      <sheetName val="SE09"/>
      <sheetName val="SEP09"/>
      <sheetName val="MA09"/>
      <sheetName val="M09"/>
      <sheetName val="09"/>
      <sheetName val="AUG09"/>
    </sheetNames>
    <sheetDataSet>
      <sheetData sheetId="0">
        <row r="20">
          <cell r="B20">
            <v>5225083.027</v>
          </cell>
          <cell r="D20">
            <v>28934687.415999997</v>
          </cell>
          <cell r="E20">
            <v>608549.643</v>
          </cell>
          <cell r="G20">
            <v>14277565.694</v>
          </cell>
          <cell r="L20">
            <v>406428.689</v>
          </cell>
          <cell r="M20">
            <v>2966533.247</v>
          </cell>
          <cell r="P20">
            <v>65191.983</v>
          </cell>
          <cell r="Q20">
            <v>20325096.241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EC 12"/>
    </sheetNames>
    <sheetDataSet>
      <sheetData sheetId="0">
        <row r="20">
          <cell r="D20">
            <v>31794346.605999995</v>
          </cell>
          <cell r="E20">
            <v>540583.045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PR 13"/>
    </sheetNames>
    <sheetDataSet>
      <sheetData sheetId="0">
        <row r="20">
          <cell r="B20">
            <v>7480156.386</v>
          </cell>
          <cell r="D20">
            <v>33935015.609000005</v>
          </cell>
          <cell r="E20">
            <v>866549.879</v>
          </cell>
          <cell r="G20">
            <v>3861836.428000001</v>
          </cell>
          <cell r="L20">
            <v>360149.505</v>
          </cell>
          <cell r="M20">
            <v>0</v>
          </cell>
          <cell r="P20">
            <v>4988720.294</v>
          </cell>
          <cell r="Q20">
            <v>29296392.762000002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MAY 13"/>
    </sheetNames>
    <sheetDataSet>
      <sheetData sheetId="0">
        <row r="20">
          <cell r="B20">
            <v>7388518.995000001</v>
          </cell>
          <cell r="D20">
            <v>32733921.242000002</v>
          </cell>
          <cell r="E20">
            <v>562387.668</v>
          </cell>
          <cell r="G20">
            <v>7143727.228</v>
          </cell>
          <cell r="L20">
            <v>395583.598</v>
          </cell>
          <cell r="M20">
            <v>0</v>
          </cell>
          <cell r="P20">
            <v>5594612.315</v>
          </cell>
          <cell r="Q20">
            <v>31244766.880999997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JUN 13"/>
    </sheetNames>
    <sheetDataSet>
      <sheetData sheetId="0">
        <row r="20">
          <cell r="B20">
            <v>7351004.165</v>
          </cell>
          <cell r="D20">
            <v>32343378.360000003</v>
          </cell>
          <cell r="E20">
            <v>479809.81100000005</v>
          </cell>
          <cell r="G20">
            <v>3896237.6</v>
          </cell>
          <cell r="L20">
            <v>287979.526</v>
          </cell>
          <cell r="M20">
            <v>0</v>
          </cell>
          <cell r="P20">
            <v>5634046.136</v>
          </cell>
          <cell r="Q20">
            <v>32787574.166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UG 13"/>
    </sheetNames>
    <sheetDataSet>
      <sheetData sheetId="0">
        <row r="20">
          <cell r="B20">
            <v>7542696.927999999</v>
          </cell>
          <cell r="D20">
            <v>31536936.104</v>
          </cell>
          <cell r="E20">
            <v>604128.9330000001</v>
          </cell>
          <cell r="G20">
            <v>9355325</v>
          </cell>
          <cell r="L20">
            <v>255876.439</v>
          </cell>
          <cell r="M20">
            <v>0</v>
          </cell>
          <cell r="P20">
            <v>5852900.8</v>
          </cell>
          <cell r="Q20">
            <v>31218923.424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EP 13"/>
    </sheetNames>
    <sheetDataSet>
      <sheetData sheetId="0">
        <row r="20">
          <cell r="B20">
            <v>7577546.153</v>
          </cell>
          <cell r="D20">
            <v>32712829.474000003</v>
          </cell>
          <cell r="E20">
            <v>395412.845</v>
          </cell>
          <cell r="G20">
            <v>10600666.666</v>
          </cell>
          <cell r="L20">
            <v>72537.967</v>
          </cell>
          <cell r="M20">
            <v>0</v>
          </cell>
          <cell r="P20">
            <v>5434066.728</v>
          </cell>
          <cell r="Q20">
            <v>16586086.242999999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OCT 13"/>
    </sheetNames>
    <sheetDataSet>
      <sheetData sheetId="0">
        <row r="20">
          <cell r="B20">
            <v>7399735.733</v>
          </cell>
          <cell r="D20">
            <v>33477714.034</v>
          </cell>
          <cell r="E20">
            <v>512940.313</v>
          </cell>
          <cell r="G20">
            <v>11800533.843</v>
          </cell>
          <cell r="L20">
            <v>226580.316</v>
          </cell>
          <cell r="M20">
            <v>0</v>
          </cell>
          <cell r="P20">
            <v>5234159.47</v>
          </cell>
          <cell r="Q20">
            <v>28911898.904000007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V 13"/>
    </sheetNames>
    <sheetDataSet>
      <sheetData sheetId="0">
        <row r="20">
          <cell r="B20">
            <v>7183012.59</v>
          </cell>
          <cell r="D20">
            <v>33633087.161</v>
          </cell>
          <cell r="E20">
            <v>249642.644</v>
          </cell>
          <cell r="G20">
            <v>8398383.702000001</v>
          </cell>
          <cell r="L20">
            <v>344807.316</v>
          </cell>
          <cell r="M20">
            <v>0</v>
          </cell>
          <cell r="P20">
            <v>5050824.358000001</v>
          </cell>
          <cell r="Q20">
            <v>29881816.586000003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EC 13"/>
    </sheetNames>
    <sheetDataSet>
      <sheetData sheetId="0">
        <row r="20">
          <cell r="B20">
            <v>8499185.598</v>
          </cell>
          <cell r="D20">
            <v>33593852.66500001</v>
          </cell>
          <cell r="E20">
            <v>443060.26999999996</v>
          </cell>
          <cell r="G20">
            <v>5495852.612</v>
          </cell>
          <cell r="L20">
            <v>379841.802</v>
          </cell>
          <cell r="M20">
            <v>0</v>
          </cell>
          <cell r="P20">
            <v>5110676.834000001</v>
          </cell>
          <cell r="Q20">
            <v>29825612.226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JAN 14"/>
    </sheetNames>
    <sheetDataSet>
      <sheetData sheetId="0">
        <row r="20">
          <cell r="B20">
            <v>7795406.1000000015</v>
          </cell>
          <cell r="D20">
            <v>33486983.765</v>
          </cell>
          <cell r="G20">
            <v>2059457.759</v>
          </cell>
          <cell r="L20">
            <v>303297.232</v>
          </cell>
          <cell r="M20">
            <v>0</v>
          </cell>
          <cell r="P20">
            <v>5365094.161</v>
          </cell>
          <cell r="Q20">
            <v>31085824.042999998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Y09"/>
    </sheetNames>
    <sheetDataSet>
      <sheetData sheetId="0">
        <row r="20">
          <cell r="B20">
            <v>5217028.387</v>
          </cell>
          <cell r="D20">
            <v>28551559.789000005</v>
          </cell>
          <cell r="G20">
            <v>13667217.667000001</v>
          </cell>
          <cell r="L20">
            <v>470424.308</v>
          </cell>
          <cell r="M20">
            <v>3212281.179</v>
          </cell>
          <cell r="P20">
            <v>106847.545</v>
          </cell>
          <cell r="Q20">
            <v>21835878.302000005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FEB 14"/>
    </sheetNames>
    <sheetDataSet>
      <sheetData sheetId="0">
        <row r="20">
          <cell r="B20">
            <v>7276635.076</v>
          </cell>
          <cell r="D20">
            <v>32932782.808</v>
          </cell>
          <cell r="G20">
            <v>8265164.607000001</v>
          </cell>
          <cell r="L20">
            <v>232453.91100000002</v>
          </cell>
          <cell r="M20">
            <v>0</v>
          </cell>
          <cell r="P20">
            <v>5721579.182</v>
          </cell>
          <cell r="Q20">
            <v>30704881.086999994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MAR 14"/>
    </sheetNames>
    <sheetDataSet>
      <sheetData sheetId="0">
        <row r="20">
          <cell r="B20">
            <v>7650715.438</v>
          </cell>
          <cell r="D20">
            <v>32353358.946</v>
          </cell>
          <cell r="G20">
            <v>8963740.143</v>
          </cell>
          <cell r="L20">
            <v>215540.29200000002</v>
          </cell>
          <cell r="M20">
            <v>0</v>
          </cell>
          <cell r="P20">
            <v>5889926.719</v>
          </cell>
          <cell r="Q20">
            <v>26838719.55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PR 14"/>
    </sheetNames>
    <sheetDataSet>
      <sheetData sheetId="0">
        <row r="20">
          <cell r="B20">
            <v>7600166.649</v>
          </cell>
          <cell r="D20">
            <v>33337479.368</v>
          </cell>
          <cell r="G20">
            <v>7755519.659</v>
          </cell>
          <cell r="L20">
            <v>250709.143</v>
          </cell>
          <cell r="M20">
            <v>0</v>
          </cell>
          <cell r="P20">
            <v>5724645.056999999</v>
          </cell>
          <cell r="Q20">
            <v>31841963.429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AY 14"/>
    </sheetNames>
    <sheetDataSet>
      <sheetData sheetId="0">
        <row r="20">
          <cell r="B20">
            <v>7795333.0940000005</v>
          </cell>
          <cell r="D20">
            <v>32349655.538999997</v>
          </cell>
          <cell r="G20">
            <v>7280719.594999999</v>
          </cell>
          <cell r="L20">
            <v>152713.62699999998</v>
          </cell>
          <cell r="M20">
            <v>0</v>
          </cell>
          <cell r="P20">
            <v>5592404.668</v>
          </cell>
          <cell r="Q20">
            <v>31459334.726999998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Feb 15"/>
      <sheetName val="JUN 14"/>
    </sheetNames>
    <sheetDataSet>
      <sheetData sheetId="0">
        <row r="20">
          <cell r="M20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JUN 14"/>
    </sheetNames>
    <sheetDataSet>
      <sheetData sheetId="0">
        <row r="19">
          <cell r="B19">
            <v>7737279.157</v>
          </cell>
          <cell r="D19">
            <v>32914542.113</v>
          </cell>
          <cell r="E19">
            <v>494515.97400000005</v>
          </cell>
          <cell r="G19">
            <v>13283592.284</v>
          </cell>
          <cell r="L19">
            <v>65448.744000000006</v>
          </cell>
          <cell r="P19">
            <v>5300156.915</v>
          </cell>
          <cell r="Q19">
            <v>30737612.871999998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UG 14"/>
    </sheetNames>
    <sheetDataSet>
      <sheetData sheetId="0">
        <row r="19">
          <cell r="B19">
            <v>7873604.7870000005</v>
          </cell>
          <cell r="D19">
            <v>33980641.238000005</v>
          </cell>
          <cell r="E19">
            <v>522574.29299999995</v>
          </cell>
          <cell r="G19">
            <v>9908535.165000001</v>
          </cell>
          <cell r="L19">
            <v>34923.321</v>
          </cell>
          <cell r="M19">
            <v>0</v>
          </cell>
          <cell r="P19">
            <v>6161697.341</v>
          </cell>
          <cell r="Q19">
            <v>33586666.622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EP 14"/>
    </sheetNames>
    <sheetDataSet>
      <sheetData sheetId="0">
        <row r="19">
          <cell r="B19">
            <v>7699905.948999999</v>
          </cell>
          <cell r="D19">
            <v>34271215.086</v>
          </cell>
          <cell r="E19">
            <v>671825.5599999999</v>
          </cell>
          <cell r="G19">
            <v>13254233.982</v>
          </cell>
          <cell r="L19">
            <v>64454.782999999996</v>
          </cell>
          <cell r="M19">
            <v>0</v>
          </cell>
          <cell r="P19">
            <v>6173378.672</v>
          </cell>
          <cell r="Q19">
            <v>35879086.769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OCT 14"/>
      <sheetName val="OCT14"/>
      <sheetName val="SEP 14"/>
    </sheetNames>
    <sheetDataSet>
      <sheetData sheetId="0">
        <row r="19">
          <cell r="B19">
            <v>8084658.045</v>
          </cell>
          <cell r="D19">
            <v>34215302.925</v>
          </cell>
          <cell r="E19">
            <v>562724.092</v>
          </cell>
          <cell r="G19">
            <v>17044510.285</v>
          </cell>
          <cell r="L19">
            <v>87251.37</v>
          </cell>
          <cell r="M19">
            <v>0</v>
          </cell>
          <cell r="P19">
            <v>4983921.86</v>
          </cell>
          <cell r="Q19">
            <v>35912929.49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V 14"/>
      <sheetName val="NOV14"/>
      <sheetName val="OCT 14"/>
    </sheetNames>
    <sheetDataSet>
      <sheetData sheetId="0">
        <row r="19">
          <cell r="B19">
            <v>8049889.182</v>
          </cell>
          <cell r="D19">
            <v>33681701.067</v>
          </cell>
          <cell r="E19">
            <v>567074.093</v>
          </cell>
          <cell r="G19">
            <v>16796786.023000002</v>
          </cell>
          <cell r="L19">
            <v>42066.322</v>
          </cell>
          <cell r="M19">
            <v>0</v>
          </cell>
          <cell r="P19">
            <v>4628952.286</v>
          </cell>
          <cell r="Q19">
            <v>36354296.229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09"/>
      <sheetName val="MAY09"/>
      <sheetName val="O09"/>
      <sheetName val="OC09"/>
      <sheetName val="N09"/>
      <sheetName val="NO09"/>
      <sheetName val="NOV09"/>
    </sheetNames>
    <sheetDataSet>
      <sheetData sheetId="0">
        <row r="20">
          <cell r="B20">
            <v>5315557.739</v>
          </cell>
          <cell r="D20">
            <v>29408974.289</v>
          </cell>
          <cell r="E20">
            <v>626975.939</v>
          </cell>
          <cell r="G20">
            <v>14924965.907</v>
          </cell>
          <cell r="L20">
            <v>501713.168</v>
          </cell>
          <cell r="M20">
            <v>3510487.698</v>
          </cell>
          <cell r="P20">
            <v>169279.429</v>
          </cell>
          <cell r="Q20">
            <v>20875430.560000002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EC 14"/>
    </sheetNames>
    <sheetDataSet>
      <sheetData sheetId="0">
        <row r="19">
          <cell r="B19">
            <v>9535247.756000001</v>
          </cell>
          <cell r="D19">
            <v>33684989.409</v>
          </cell>
          <cell r="E19">
            <v>848656.564</v>
          </cell>
          <cell r="G19">
            <v>14508690.476999998</v>
          </cell>
          <cell r="L19">
            <v>65706.822</v>
          </cell>
          <cell r="M19">
            <v>0</v>
          </cell>
          <cell r="P19">
            <v>4636531.34</v>
          </cell>
          <cell r="Q19">
            <v>36876591.328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Jan 15"/>
      <sheetName val="Feb 15"/>
      <sheetName val="Jan15"/>
    </sheetNames>
    <sheetDataSet>
      <sheetData sheetId="0">
        <row r="19">
          <cell r="B19">
            <v>8631286.989</v>
          </cell>
          <cell r="D19">
            <v>34868908.285</v>
          </cell>
          <cell r="E19">
            <v>1098304.947</v>
          </cell>
          <cell r="G19">
            <v>11331452.38</v>
          </cell>
          <cell r="L19">
            <v>154579.042</v>
          </cell>
          <cell r="M19">
            <v>0</v>
          </cell>
          <cell r="P19">
            <v>4747405.461999999</v>
          </cell>
          <cell r="Q19">
            <v>34732972.092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Feb 15"/>
      <sheetName val="Oct 15"/>
      <sheetName val="Sep 15"/>
      <sheetName val="Jun 15"/>
      <sheetName val="Nov 15"/>
      <sheetName val="Mar 15"/>
      <sheetName val="May 15"/>
      <sheetName val="Jul 15"/>
      <sheetName val="Apr 15"/>
      <sheetName val="aug 15"/>
    </sheetNames>
    <sheetDataSet>
      <sheetData sheetId="0">
        <row r="19">
          <cell r="B19">
            <v>8072481.052999999</v>
          </cell>
          <cell r="D19">
            <v>35022031.433</v>
          </cell>
          <cell r="E19">
            <v>1096271.0359999998</v>
          </cell>
          <cell r="G19">
            <v>11307938.947</v>
          </cell>
          <cell r="L19">
            <v>175492.472</v>
          </cell>
          <cell r="M19">
            <v>0</v>
          </cell>
          <cell r="P19">
            <v>6223712.393</v>
          </cell>
          <cell r="Q19">
            <v>31998488.679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Mar 15"/>
      <sheetName val="Apr 15"/>
    </sheetNames>
    <sheetDataSet>
      <sheetData sheetId="0">
        <row r="19">
          <cell r="B19">
            <v>7999758.499</v>
          </cell>
          <cell r="D19">
            <v>34518152.353</v>
          </cell>
          <cell r="E19">
            <v>2041719.2040000001</v>
          </cell>
          <cell r="M19">
            <v>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Mar 15"/>
      <sheetName val="Feb 15"/>
    </sheetNames>
    <sheetDataSet>
      <sheetData sheetId="0">
        <row r="19">
          <cell r="G19">
            <v>13922181.818</v>
          </cell>
          <cell r="L19">
            <v>132897.441</v>
          </cell>
          <cell r="P19">
            <v>4758876.13</v>
          </cell>
          <cell r="Q19">
            <v>34053290.086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pr 15"/>
    </sheetNames>
    <sheetDataSet>
      <sheetData sheetId="0">
        <row r="19">
          <cell r="B19">
            <v>7842618.942</v>
          </cell>
          <cell r="D19">
            <v>35257952.397999994</v>
          </cell>
          <cell r="E19">
            <v>1725551.663</v>
          </cell>
          <cell r="M19">
            <v>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pr 15"/>
      <sheetName val="Mar 15"/>
    </sheetNames>
    <sheetDataSet>
      <sheetData sheetId="0">
        <row r="19">
          <cell r="G19">
            <v>14564710</v>
          </cell>
          <cell r="L19">
            <v>145225.586</v>
          </cell>
          <cell r="P19">
            <v>4756777.297</v>
          </cell>
          <cell r="Q19">
            <v>32175052.976999998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y 15"/>
    </sheetNames>
    <sheetDataSet>
      <sheetData sheetId="0">
        <row r="19">
          <cell r="B19">
            <v>7987402.704000001</v>
          </cell>
          <cell r="D19">
            <v>34992852.462000005</v>
          </cell>
          <cell r="E19">
            <v>702875.057</v>
          </cell>
          <cell r="M19">
            <v>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May 15"/>
      <sheetName val="Apr 15"/>
    </sheetNames>
    <sheetDataSet>
      <sheetData sheetId="0">
        <row r="19">
          <cell r="G19">
            <v>13756450</v>
          </cell>
          <cell r="L19">
            <v>123606.679</v>
          </cell>
          <cell r="P19">
            <v>4756092.402000001</v>
          </cell>
          <cell r="Q19">
            <v>32430867.861000005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Jun 15"/>
    </sheetNames>
    <sheetDataSet>
      <sheetData sheetId="0">
        <row r="19">
          <cell r="B19">
            <v>8055679.442000001</v>
          </cell>
          <cell r="D19">
            <v>35852674.144</v>
          </cell>
          <cell r="E19">
            <v>325130.514</v>
          </cell>
          <cell r="M1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CT09"/>
      <sheetName val="N09"/>
      <sheetName val="NO09"/>
      <sheetName val="NOV09"/>
    </sheetNames>
    <sheetDataSet>
      <sheetData sheetId="0">
        <row r="20">
          <cell r="B20">
            <v>5400802.527</v>
          </cell>
          <cell r="D20">
            <v>29689359.518000003</v>
          </cell>
          <cell r="E20">
            <v>411399.65400000004</v>
          </cell>
          <cell r="G20">
            <v>11211955.128</v>
          </cell>
          <cell r="L20">
            <v>567712.742</v>
          </cell>
          <cell r="M20">
            <v>3711481.121</v>
          </cell>
          <cell r="P20">
            <v>288325.13800000004</v>
          </cell>
          <cell r="Q20">
            <v>22958046.923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Jun 15"/>
      <sheetName val="May 15"/>
    </sheetNames>
    <sheetDataSet>
      <sheetData sheetId="0">
        <row r="19">
          <cell r="G19">
            <v>7167003.904</v>
          </cell>
          <cell r="L19">
            <v>128800.666</v>
          </cell>
          <cell r="P19">
            <v>4788936.043</v>
          </cell>
          <cell r="Q19">
            <v>31387162.551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Jul 15"/>
    </sheetNames>
    <sheetDataSet>
      <sheetData sheetId="0">
        <row r="19">
          <cell r="M19">
            <v>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Jul 15"/>
    </sheetNames>
    <sheetDataSet>
      <sheetData sheetId="0">
        <row r="19">
          <cell r="G19">
            <v>4830110.93</v>
          </cell>
          <cell r="L19">
            <v>227756.81</v>
          </cell>
          <cell r="P19">
            <v>4826549.767</v>
          </cell>
          <cell r="Q19">
            <v>31795222.442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Jul 15"/>
      <sheetName val="aug 15"/>
      <sheetName val="Oct 15"/>
      <sheetName val="Sep 15"/>
      <sheetName val="Nov 15"/>
    </sheetNames>
    <sheetDataSet>
      <sheetData sheetId="1">
        <row r="19">
          <cell r="B19">
            <v>8502703.226</v>
          </cell>
          <cell r="D19">
            <v>35885323.731</v>
          </cell>
          <cell r="E19">
            <v>523173.206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ug 15"/>
      <sheetName val="Jul 15"/>
    </sheetNames>
    <sheetDataSet>
      <sheetData sheetId="0">
        <row r="19">
          <cell r="G19">
            <v>6954600</v>
          </cell>
          <cell r="L19">
            <v>296353.987</v>
          </cell>
          <cell r="P19">
            <v>3273328.242</v>
          </cell>
          <cell r="Q19">
            <v>38049149.39800001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ep 15"/>
      <sheetName val="Jul 15"/>
    </sheetNames>
    <sheetDataSet>
      <sheetData sheetId="0">
        <row r="19">
          <cell r="B19">
            <v>8248754.949</v>
          </cell>
          <cell r="D19">
            <v>36539102.88</v>
          </cell>
          <cell r="E19">
            <v>754598.3219999999</v>
          </cell>
          <cell r="M19">
            <v>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ep 15"/>
      <sheetName val="Jul 15"/>
    </sheetNames>
    <sheetDataSet>
      <sheetData sheetId="0">
        <row r="19">
          <cell r="G19">
            <v>4984454.546</v>
          </cell>
          <cell r="L19">
            <v>280075.283</v>
          </cell>
          <cell r="P19">
            <v>3275309.001</v>
          </cell>
          <cell r="Q19">
            <v>38762390.896000005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Oct 15"/>
      <sheetName val="Jul 15"/>
    </sheetNames>
    <sheetDataSet>
      <sheetData sheetId="0">
        <row r="19">
          <cell r="B19">
            <v>8302653.879000001</v>
          </cell>
          <cell r="D19">
            <v>37670937.37100001</v>
          </cell>
          <cell r="E19">
            <v>531575.8420000001</v>
          </cell>
          <cell r="M19">
            <v>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Oct 15"/>
    </sheetNames>
    <sheetDataSet>
      <sheetData sheetId="0">
        <row r="19">
          <cell r="G19">
            <v>904714.2849999999</v>
          </cell>
          <cell r="L19">
            <v>157152.213</v>
          </cell>
          <cell r="P19">
            <v>3273605.525</v>
          </cell>
          <cell r="Q19">
            <v>37919873.498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Nov 15"/>
      <sheetName val="Jul 15"/>
    </sheetNames>
    <sheetDataSet>
      <sheetData sheetId="0">
        <row r="19">
          <cell r="B19">
            <v>8243239.225</v>
          </cell>
          <cell r="D19">
            <v>37388626.996</v>
          </cell>
          <cell r="E19">
            <v>556239.926</v>
          </cell>
          <cell r="M1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CT09"/>
      <sheetName val="D09"/>
      <sheetName val="DE09"/>
      <sheetName val="DEC09"/>
    </sheetNames>
    <sheetDataSet>
      <sheetData sheetId="0">
        <row r="20">
          <cell r="D20">
            <v>29197220.962000005</v>
          </cell>
          <cell r="E20">
            <v>711473.4000000001</v>
          </cell>
          <cell r="G20">
            <v>15213392.608000001</v>
          </cell>
          <cell r="L20">
            <v>552582.613</v>
          </cell>
          <cell r="M20">
            <v>2279944.705</v>
          </cell>
          <cell r="P20">
            <v>320139.033</v>
          </cell>
          <cell r="Q20">
            <v>20983875.395999998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Nov 15"/>
    </sheetNames>
    <sheetDataSet>
      <sheetData sheetId="0">
        <row r="19">
          <cell r="G19">
            <v>2736285.713</v>
          </cell>
          <cell r="L19">
            <v>100440.674</v>
          </cell>
          <cell r="P19">
            <v>3270984.192</v>
          </cell>
          <cell r="Q19">
            <v>38879205.5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Dec 15"/>
      <sheetName val="Jul 15"/>
      <sheetName val="Jan 16"/>
      <sheetName val="Jan 15"/>
    </sheetNames>
    <sheetDataSet>
      <sheetData sheetId="0">
        <row r="19">
          <cell r="B19">
            <v>10310097.805999998</v>
          </cell>
          <cell r="D19">
            <v>37555904.443</v>
          </cell>
          <cell r="E19">
            <v>608866.6860000001</v>
          </cell>
          <cell r="M19">
            <v>0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Dec 15"/>
    </sheetNames>
    <sheetDataSet>
      <sheetData sheetId="0">
        <row r="19">
          <cell r="G19">
            <v>5039433.9629999995</v>
          </cell>
          <cell r="L19">
            <v>109008.184</v>
          </cell>
          <cell r="P19">
            <v>3273200.421</v>
          </cell>
          <cell r="Q19">
            <v>38885314.85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Jan 16"/>
      <sheetName val="Feb 16"/>
      <sheetName val="Jan16"/>
    </sheetNames>
    <sheetDataSet>
      <sheetData sheetId="0">
        <row r="19">
          <cell r="B19">
            <v>9227496.773</v>
          </cell>
          <cell r="D19">
            <v>38932780.274000004</v>
          </cell>
          <cell r="E19">
            <v>441610.918</v>
          </cell>
          <cell r="G19">
            <v>4041200</v>
          </cell>
          <cell r="L19">
            <v>164413.957</v>
          </cell>
          <cell r="M19">
            <v>0</v>
          </cell>
          <cell r="P19">
            <v>3272147.3830000004</v>
          </cell>
          <cell r="Q19">
            <v>41473617.90799999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Feb 16"/>
      <sheetName val="Mar 16"/>
      <sheetName val="Jan 16"/>
    </sheetNames>
    <sheetDataSet>
      <sheetData sheetId="0">
        <row r="19">
          <cell r="B19">
            <v>8886676.490000002</v>
          </cell>
          <cell r="D19">
            <v>39409993.22</v>
          </cell>
          <cell r="E19">
            <v>1134541.8969999999</v>
          </cell>
          <cell r="G19">
            <v>7165610.018</v>
          </cell>
          <cell r="L19">
            <v>120988.959</v>
          </cell>
          <cell r="M19">
            <v>0</v>
          </cell>
          <cell r="P19">
            <v>3187943.728</v>
          </cell>
          <cell r="Q19">
            <v>39802510.361999996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Mar 16"/>
      <sheetName val="Feb 16"/>
    </sheetNames>
    <sheetDataSet>
      <sheetData sheetId="0">
        <row r="19">
          <cell r="B19">
            <v>8784174.626</v>
          </cell>
          <cell r="D19">
            <v>39619787.356</v>
          </cell>
          <cell r="E19">
            <v>907714.8820000001</v>
          </cell>
          <cell r="G19">
            <v>6636871.342</v>
          </cell>
          <cell r="L19">
            <v>80226.096</v>
          </cell>
          <cell r="M19">
            <v>0</v>
          </cell>
          <cell r="P19">
            <v>3100433.4230000004</v>
          </cell>
          <cell r="Q19">
            <v>35946659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pr 16"/>
    </sheetNames>
    <sheetDataSet>
      <sheetData sheetId="0">
        <row r="19">
          <cell r="B19">
            <v>9081336.093</v>
          </cell>
          <cell r="D19">
            <v>40145959.813999996</v>
          </cell>
          <cell r="E19">
            <v>603764.507</v>
          </cell>
          <cell r="G19">
            <v>9508043.194999998</v>
          </cell>
          <cell r="L19">
            <v>80687.025</v>
          </cell>
          <cell r="M19">
            <v>0</v>
          </cell>
          <cell r="P19">
            <v>3099899.4560000002</v>
          </cell>
          <cell r="Q19">
            <v>37164126.622999996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May 16"/>
    </sheetNames>
    <sheetDataSet>
      <sheetData sheetId="0">
        <row r="19">
          <cell r="B19">
            <v>9862720.298</v>
          </cell>
          <cell r="D19">
            <v>39985020.194000006</v>
          </cell>
          <cell r="E19">
            <v>716056.303</v>
          </cell>
          <cell r="G19">
            <v>6953868.326</v>
          </cell>
          <cell r="L19">
            <v>100104.044</v>
          </cell>
          <cell r="M19">
            <v>0</v>
          </cell>
          <cell r="P19">
            <v>3099041.502</v>
          </cell>
          <cell r="Q19">
            <v>36268216.643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Jun 16"/>
    </sheetNames>
    <sheetDataSet>
      <sheetData sheetId="0">
        <row r="19">
          <cell r="B19">
            <v>9429242.097</v>
          </cell>
          <cell r="D19">
            <v>40366168.337</v>
          </cell>
          <cell r="E19">
            <v>553814.2259999999</v>
          </cell>
          <cell r="G19">
            <v>7075232.624</v>
          </cell>
          <cell r="L19">
            <v>181570.637</v>
          </cell>
          <cell r="M19">
            <v>0</v>
          </cell>
          <cell r="P19">
            <v>3100331.143</v>
          </cell>
          <cell r="Q19">
            <v>35888720.479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Jul 16"/>
    </sheetNames>
    <sheetDataSet>
      <sheetData sheetId="0">
        <row r="19">
          <cell r="B19">
            <v>9301150.922</v>
          </cell>
          <cell r="D19">
            <v>40491621.08799999</v>
          </cell>
          <cell r="E19">
            <v>2486330.08</v>
          </cell>
          <cell r="G19">
            <v>4804277.927</v>
          </cell>
          <cell r="L19">
            <v>348666.058</v>
          </cell>
          <cell r="M19">
            <v>0</v>
          </cell>
          <cell r="P19">
            <v>3099073.075</v>
          </cell>
          <cell r="Q19">
            <v>39508633.977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4"/>
  <sheetViews>
    <sheetView workbookViewId="0" topLeftCell="A1">
      <pane xSplit="1" ySplit="7" topLeftCell="B28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96" sqref="A296:I296"/>
    </sheetView>
  </sheetViews>
  <sheetFormatPr defaultColWidth="9.140625" defaultRowHeight="12.75"/>
  <cols>
    <col min="1" max="1" width="9.7109375" style="3" customWidth="1"/>
    <col min="2" max="2" width="12.140625" style="3" bestFit="1" customWidth="1"/>
    <col min="3" max="3" width="18.7109375" style="3" customWidth="1"/>
    <col min="4" max="4" width="11.140625" style="3" customWidth="1"/>
    <col min="5" max="7" width="11.421875" style="3" customWidth="1"/>
    <col min="8" max="8" width="15.421875" style="3" customWidth="1"/>
    <col min="9" max="9" width="12.28125" style="3" customWidth="1"/>
    <col min="10" max="10" width="10.140625" style="3" bestFit="1" customWidth="1"/>
    <col min="11" max="11" width="9.140625" style="3" customWidth="1"/>
    <col min="12" max="12" width="12.421875" style="3" bestFit="1" customWidth="1"/>
    <col min="13" max="16" width="9.140625" style="3" customWidth="1"/>
    <col min="17" max="16384" width="9.140625" style="1" customWidth="1"/>
  </cols>
  <sheetData>
    <row r="1" spans="2:9" ht="12.75">
      <c r="B1" s="4"/>
      <c r="C1" s="4"/>
      <c r="D1" s="4"/>
      <c r="E1" s="4"/>
      <c r="F1" s="4"/>
      <c r="G1" s="4"/>
      <c r="H1" s="4"/>
      <c r="I1" s="6" t="s">
        <v>30</v>
      </c>
    </row>
    <row r="2" spans="1:9" ht="12.75">
      <c r="A2" s="83" t="s">
        <v>69</v>
      </c>
      <c r="B2" s="84"/>
      <c r="C2" s="84"/>
      <c r="D2" s="84"/>
      <c r="E2" s="84"/>
      <c r="F2" s="84"/>
      <c r="G2" s="84"/>
      <c r="H2" s="84"/>
      <c r="I2" s="84"/>
    </row>
    <row r="3" spans="8:9" ht="12.75">
      <c r="H3" s="5"/>
      <c r="I3" s="5" t="s">
        <v>25</v>
      </c>
    </row>
    <row r="4" spans="8:9" ht="12.75">
      <c r="H4" s="5"/>
      <c r="I4" s="5"/>
    </row>
    <row r="5" spans="2:9" ht="12.75">
      <c r="B5" s="84" t="s">
        <v>10</v>
      </c>
      <c r="C5" s="84"/>
      <c r="I5" s="13" t="s">
        <v>26</v>
      </c>
    </row>
    <row r="6" spans="1:9" ht="42">
      <c r="A6" s="11" t="s">
        <v>27</v>
      </c>
      <c r="B6" s="6" t="s">
        <v>13</v>
      </c>
      <c r="C6" s="12" t="s">
        <v>19</v>
      </c>
      <c r="D6" s="12" t="s">
        <v>20</v>
      </c>
      <c r="E6" s="12" t="s">
        <v>31</v>
      </c>
      <c r="F6" s="12" t="s">
        <v>22</v>
      </c>
      <c r="G6" s="12" t="s">
        <v>23</v>
      </c>
      <c r="H6" s="6" t="s">
        <v>12</v>
      </c>
      <c r="I6" s="6" t="s">
        <v>11</v>
      </c>
    </row>
    <row r="8" ht="12.75">
      <c r="A8" s="7">
        <v>1998</v>
      </c>
    </row>
    <row r="9" spans="1:9" ht="12.75">
      <c r="A9" s="8" t="s">
        <v>0</v>
      </c>
      <c r="B9" s="23">
        <v>1400261</v>
      </c>
      <c r="C9" s="23">
        <v>20438577</v>
      </c>
      <c r="D9" s="23">
        <v>2765927</v>
      </c>
      <c r="E9" s="23">
        <v>8406337</v>
      </c>
      <c r="F9" s="23">
        <v>4494685</v>
      </c>
      <c r="G9" s="23"/>
      <c r="H9" s="23">
        <v>1449105</v>
      </c>
      <c r="I9" s="23">
        <v>38954892</v>
      </c>
    </row>
    <row r="10" spans="1:9" ht="12.75">
      <c r="A10" s="8" t="s">
        <v>1</v>
      </c>
      <c r="B10" s="23">
        <v>1257266</v>
      </c>
      <c r="C10" s="23">
        <v>20714359</v>
      </c>
      <c r="D10" s="23">
        <v>2724537</v>
      </c>
      <c r="E10" s="23">
        <v>7970380</v>
      </c>
      <c r="F10" s="23">
        <v>4442851</v>
      </c>
      <c r="G10" s="23"/>
      <c r="H10" s="23">
        <v>1861246</v>
      </c>
      <c r="I10" s="23">
        <v>38970639</v>
      </c>
    </row>
    <row r="11" spans="1:9" ht="12.75">
      <c r="A11" s="8" t="s">
        <v>2</v>
      </c>
      <c r="B11" s="23">
        <v>1235902</v>
      </c>
      <c r="C11" s="23">
        <v>20317122</v>
      </c>
      <c r="D11" s="23">
        <v>2905845</v>
      </c>
      <c r="E11" s="23">
        <v>9606532</v>
      </c>
      <c r="F11" s="23">
        <v>3922678</v>
      </c>
      <c r="G11" s="23"/>
      <c r="H11" s="23">
        <v>1406235</v>
      </c>
      <c r="I11" s="23">
        <v>39394314</v>
      </c>
    </row>
    <row r="12" spans="1:9" ht="12.75">
      <c r="A12" s="8" t="s">
        <v>3</v>
      </c>
      <c r="B12" s="23">
        <v>1346001</v>
      </c>
      <c r="C12" s="23">
        <v>20422836</v>
      </c>
      <c r="D12" s="23">
        <v>2468953</v>
      </c>
      <c r="E12" s="23">
        <v>8493975</v>
      </c>
      <c r="F12" s="23">
        <v>2218319</v>
      </c>
      <c r="G12" s="23"/>
      <c r="H12" s="23">
        <v>4665988</v>
      </c>
      <c r="I12" s="23">
        <v>39616072</v>
      </c>
    </row>
    <row r="13" spans="1:9" ht="12.75">
      <c r="A13" s="8" t="s">
        <v>4</v>
      </c>
      <c r="B13" s="23">
        <v>1252918</v>
      </c>
      <c r="C13" s="23">
        <v>20786993</v>
      </c>
      <c r="D13" s="23">
        <v>2353213</v>
      </c>
      <c r="E13" s="23">
        <v>10830527</v>
      </c>
      <c r="F13" s="23">
        <v>5140778</v>
      </c>
      <c r="G13" s="23"/>
      <c r="H13" s="23">
        <v>1201633</v>
      </c>
      <c r="I13" s="23">
        <v>41566062</v>
      </c>
    </row>
    <row r="14" spans="1:9" ht="12.75">
      <c r="A14" s="8" t="s">
        <v>34</v>
      </c>
      <c r="B14" s="23">
        <v>1330154</v>
      </c>
      <c r="C14" s="23">
        <v>20704562</v>
      </c>
      <c r="D14" s="23">
        <v>2411417</v>
      </c>
      <c r="E14" s="23">
        <v>10901666</v>
      </c>
      <c r="F14" s="23">
        <v>5232399</v>
      </c>
      <c r="G14" s="23"/>
      <c r="H14" s="23">
        <v>2695751</v>
      </c>
      <c r="I14" s="23">
        <v>43275949</v>
      </c>
    </row>
    <row r="15" spans="1:9" ht="12.75">
      <c r="A15" s="8" t="s">
        <v>6</v>
      </c>
      <c r="B15" s="23">
        <v>1304156</v>
      </c>
      <c r="C15" s="23">
        <v>21170726</v>
      </c>
      <c r="D15" s="23">
        <v>2364365</v>
      </c>
      <c r="E15" s="23">
        <v>12063349</v>
      </c>
      <c r="F15" s="23">
        <v>6507942</v>
      </c>
      <c r="G15" s="23"/>
      <c r="H15" s="23">
        <v>2220839</v>
      </c>
      <c r="I15" s="23">
        <v>45631377</v>
      </c>
    </row>
    <row r="16" spans="1:9" ht="12.75">
      <c r="A16" s="8" t="s">
        <v>6</v>
      </c>
      <c r="B16" s="23">
        <v>1332289</v>
      </c>
      <c r="C16" s="23">
        <v>20159664</v>
      </c>
      <c r="D16" s="23">
        <v>2159977</v>
      </c>
      <c r="E16" s="23">
        <v>11696888</v>
      </c>
      <c r="F16" s="23">
        <v>6337127</v>
      </c>
      <c r="G16" s="23"/>
      <c r="H16" s="23">
        <v>4273447</v>
      </c>
      <c r="I16" s="23">
        <v>45959392</v>
      </c>
    </row>
    <row r="17" spans="1:9" ht="12.75">
      <c r="A17" s="8" t="s">
        <v>35</v>
      </c>
      <c r="B17" s="23">
        <v>1340005</v>
      </c>
      <c r="C17" s="23">
        <v>20433014</v>
      </c>
      <c r="D17" s="23">
        <v>1852169</v>
      </c>
      <c r="E17" s="23">
        <v>10588687</v>
      </c>
      <c r="F17" s="23">
        <v>5047157</v>
      </c>
      <c r="G17" s="23"/>
      <c r="H17" s="23">
        <v>6091785</v>
      </c>
      <c r="I17" s="23">
        <v>45352817</v>
      </c>
    </row>
    <row r="18" spans="1:9" ht="12.75">
      <c r="A18" s="8" t="s">
        <v>7</v>
      </c>
      <c r="B18" s="23">
        <v>1276846</v>
      </c>
      <c r="C18" s="23">
        <v>20269687</v>
      </c>
      <c r="D18" s="23">
        <v>2005398</v>
      </c>
      <c r="E18" s="23">
        <v>10026690</v>
      </c>
      <c r="F18" s="23">
        <v>5055062</v>
      </c>
      <c r="G18" s="23"/>
      <c r="H18" s="23">
        <v>11399798</v>
      </c>
      <c r="I18" s="23">
        <v>50033481</v>
      </c>
    </row>
    <row r="19" spans="1:9" ht="12.75">
      <c r="A19" s="8" t="s">
        <v>8</v>
      </c>
      <c r="B19" s="23">
        <v>1390059</v>
      </c>
      <c r="C19" s="23">
        <v>18487937</v>
      </c>
      <c r="D19" s="23">
        <v>2315553</v>
      </c>
      <c r="E19" s="23">
        <v>9799453</v>
      </c>
      <c r="F19" s="23">
        <v>5330964</v>
      </c>
      <c r="G19" s="23"/>
      <c r="H19" s="23">
        <v>11285984</v>
      </c>
      <c r="I19" s="23">
        <v>48609950</v>
      </c>
    </row>
    <row r="20" spans="1:9" ht="12.75">
      <c r="A20" s="8" t="s">
        <v>9</v>
      </c>
      <c r="B20" s="23">
        <v>1821074</v>
      </c>
      <c r="C20" s="23">
        <v>18473421</v>
      </c>
      <c r="D20" s="23">
        <v>1678398</v>
      </c>
      <c r="E20" s="23">
        <v>10816998</v>
      </c>
      <c r="F20" s="23">
        <v>4338227</v>
      </c>
      <c r="G20" s="23"/>
      <c r="H20" s="23">
        <v>11016103</v>
      </c>
      <c r="I20" s="23">
        <v>48144221</v>
      </c>
    </row>
    <row r="21" spans="1:9" ht="12.75">
      <c r="A21" s="8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7">
        <v>1999</v>
      </c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8" t="s">
        <v>0</v>
      </c>
      <c r="B23" s="23">
        <v>1598768</v>
      </c>
      <c r="C23" s="23">
        <v>18602633</v>
      </c>
      <c r="D23" s="23">
        <v>1802289</v>
      </c>
      <c r="E23" s="23">
        <v>11559329</v>
      </c>
      <c r="F23" s="23">
        <v>4361112</v>
      </c>
      <c r="G23" s="23"/>
      <c r="H23" s="23">
        <v>10250974</v>
      </c>
      <c r="I23" s="23">
        <v>48175105</v>
      </c>
    </row>
    <row r="24" spans="1:9" ht="12.75">
      <c r="A24" s="8" t="s">
        <v>1</v>
      </c>
      <c r="B24" s="23">
        <v>1454146</v>
      </c>
      <c r="C24" s="23">
        <v>16808121</v>
      </c>
      <c r="D24" s="23">
        <v>1265707</v>
      </c>
      <c r="E24" s="23">
        <v>11153664</v>
      </c>
      <c r="F24" s="23">
        <v>5823281</v>
      </c>
      <c r="G24" s="23"/>
      <c r="H24" s="23">
        <v>10253297</v>
      </c>
      <c r="I24" s="23">
        <v>46758216</v>
      </c>
    </row>
    <row r="25" spans="1:9" ht="12.75">
      <c r="A25" s="8" t="s">
        <v>2</v>
      </c>
      <c r="B25" s="23">
        <v>1471193</v>
      </c>
      <c r="C25" s="23">
        <v>17026585</v>
      </c>
      <c r="D25" s="23">
        <v>2079745</v>
      </c>
      <c r="E25" s="23">
        <v>9836818</v>
      </c>
      <c r="F25" s="23">
        <v>6168344</v>
      </c>
      <c r="G25" s="23"/>
      <c r="H25" s="23">
        <v>10024580</v>
      </c>
      <c r="I25" s="23">
        <v>46607265</v>
      </c>
    </row>
    <row r="26" spans="1:9" ht="12.75">
      <c r="A26" s="8" t="s">
        <v>3</v>
      </c>
      <c r="B26" s="23">
        <v>1464433</v>
      </c>
      <c r="C26" s="23">
        <v>17711937</v>
      </c>
      <c r="D26" s="23">
        <v>2005520</v>
      </c>
      <c r="E26" s="23">
        <v>9196474</v>
      </c>
      <c r="F26" s="23">
        <v>6169723</v>
      </c>
      <c r="G26" s="23"/>
      <c r="H26" s="23">
        <v>8365375</v>
      </c>
      <c r="I26" s="23">
        <v>44913462</v>
      </c>
    </row>
    <row r="27" spans="1:9" ht="12.75">
      <c r="A27" s="8" t="s">
        <v>4</v>
      </c>
      <c r="B27" s="23">
        <v>1608143</v>
      </c>
      <c r="C27" s="23">
        <v>15373700</v>
      </c>
      <c r="D27" s="23">
        <v>1567331</v>
      </c>
      <c r="E27" s="23">
        <v>9125356</v>
      </c>
      <c r="F27" s="23">
        <v>6644493</v>
      </c>
      <c r="G27" s="23"/>
      <c r="H27" s="23">
        <v>9877667</v>
      </c>
      <c r="I27" s="23">
        <v>44196690</v>
      </c>
    </row>
    <row r="28" spans="1:9" ht="12.75">
      <c r="A28" s="8" t="s">
        <v>34</v>
      </c>
      <c r="B28" s="23">
        <v>1464503</v>
      </c>
      <c r="C28" s="23">
        <v>14592362</v>
      </c>
      <c r="D28" s="23">
        <v>1412004</v>
      </c>
      <c r="E28" s="23">
        <v>7986794</v>
      </c>
      <c r="F28" s="23">
        <v>6851845</v>
      </c>
      <c r="G28" s="23"/>
      <c r="H28" s="23">
        <v>11019181</v>
      </c>
      <c r="I28" s="23">
        <v>43326689</v>
      </c>
    </row>
    <row r="29" spans="1:9" ht="12.75">
      <c r="A29" s="8" t="s">
        <v>6</v>
      </c>
      <c r="B29" s="23">
        <v>1350426</v>
      </c>
      <c r="C29" s="23">
        <v>16170490</v>
      </c>
      <c r="D29" s="23">
        <v>1252330</v>
      </c>
      <c r="E29" s="23">
        <v>7557957</v>
      </c>
      <c r="F29" s="23">
        <v>8494094</v>
      </c>
      <c r="G29" s="23"/>
      <c r="H29" s="23">
        <v>10681822</v>
      </c>
      <c r="I29" s="23">
        <v>45507119</v>
      </c>
    </row>
    <row r="30" spans="1:9" ht="12.75">
      <c r="A30" s="8" t="s">
        <v>6</v>
      </c>
      <c r="B30" s="23">
        <v>1644413</v>
      </c>
      <c r="C30" s="23">
        <v>16196134</v>
      </c>
      <c r="D30" s="23">
        <v>1565981</v>
      </c>
      <c r="E30" s="23">
        <v>6580531</v>
      </c>
      <c r="F30" s="23">
        <v>8585842</v>
      </c>
      <c r="G30" s="23"/>
      <c r="H30" s="23">
        <v>11473816</v>
      </c>
      <c r="I30" s="23">
        <v>46046717</v>
      </c>
    </row>
    <row r="31" spans="1:9" ht="12.75">
      <c r="A31" s="8" t="s">
        <v>35</v>
      </c>
      <c r="B31" s="23">
        <v>1647311</v>
      </c>
      <c r="C31" s="23">
        <v>16120457</v>
      </c>
      <c r="D31" s="23">
        <v>1447874</v>
      </c>
      <c r="E31" s="23">
        <v>6212761</v>
      </c>
      <c r="F31" s="23">
        <v>8850897</v>
      </c>
      <c r="G31" s="23"/>
      <c r="H31" s="23">
        <v>12503506</v>
      </c>
      <c r="I31" s="23">
        <v>46782806</v>
      </c>
    </row>
    <row r="32" spans="1:9" ht="12.75">
      <c r="A32" s="8" t="s">
        <v>7</v>
      </c>
      <c r="B32" s="23">
        <v>1643565</v>
      </c>
      <c r="C32" s="23">
        <v>15571755</v>
      </c>
      <c r="D32" s="23">
        <v>1573282</v>
      </c>
      <c r="E32" s="23">
        <v>9728084</v>
      </c>
      <c r="F32" s="23">
        <v>8236303</v>
      </c>
      <c r="G32" s="23"/>
      <c r="H32" s="23">
        <v>13093731</v>
      </c>
      <c r="I32" s="23">
        <v>49846720</v>
      </c>
    </row>
    <row r="33" spans="1:9" ht="12.75">
      <c r="A33" s="8" t="s">
        <v>8</v>
      </c>
      <c r="B33" s="23">
        <v>1601238</v>
      </c>
      <c r="C33" s="23">
        <v>15615598</v>
      </c>
      <c r="D33" s="23">
        <v>1482593</v>
      </c>
      <c r="E33" s="23">
        <v>12118047</v>
      </c>
      <c r="F33" s="23">
        <v>5267600</v>
      </c>
      <c r="G33" s="23"/>
      <c r="H33" s="23">
        <v>12322294</v>
      </c>
      <c r="I33" s="23">
        <v>48407370</v>
      </c>
    </row>
    <row r="34" spans="1:9" ht="12.75">
      <c r="A34" s="8" t="s">
        <v>9</v>
      </c>
      <c r="B34" s="23">
        <v>2133811</v>
      </c>
      <c r="C34" s="23">
        <v>15890036</v>
      </c>
      <c r="D34" s="23">
        <v>1399489</v>
      </c>
      <c r="E34" s="23">
        <v>11766146</v>
      </c>
      <c r="F34" s="23">
        <v>4272899</v>
      </c>
      <c r="G34" s="23"/>
      <c r="H34" s="23">
        <v>11622261</v>
      </c>
      <c r="I34" s="23">
        <v>47084642</v>
      </c>
    </row>
    <row r="35" spans="1:9" ht="12.75">
      <c r="A35" s="8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7">
        <v>2000</v>
      </c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8" t="s">
        <v>0</v>
      </c>
      <c r="B37" s="23">
        <v>2099638</v>
      </c>
      <c r="C37" s="23">
        <v>15626625</v>
      </c>
      <c r="D37" s="23">
        <v>1371599</v>
      </c>
      <c r="E37" s="23">
        <v>12675195</v>
      </c>
      <c r="F37" s="23">
        <v>1860117</v>
      </c>
      <c r="G37" s="23"/>
      <c r="H37" s="23">
        <v>11286732</v>
      </c>
      <c r="I37" s="23">
        <v>44919906</v>
      </c>
    </row>
    <row r="38" spans="1:9" ht="12.75">
      <c r="A38" s="8" t="s">
        <v>1</v>
      </c>
      <c r="B38" s="23">
        <v>1871118</v>
      </c>
      <c r="C38" s="23">
        <v>15489796</v>
      </c>
      <c r="D38" s="23">
        <v>1563942</v>
      </c>
      <c r="E38" s="23">
        <v>12701962</v>
      </c>
      <c r="F38" s="23">
        <v>3973652</v>
      </c>
      <c r="G38" s="23"/>
      <c r="H38" s="23">
        <v>10314975</v>
      </c>
      <c r="I38" s="23">
        <v>45915445</v>
      </c>
    </row>
    <row r="39" spans="1:9" ht="12.75">
      <c r="A39" s="8" t="s">
        <v>2</v>
      </c>
      <c r="B39" s="23">
        <v>1707342</v>
      </c>
      <c r="C39" s="23">
        <v>15003956</v>
      </c>
      <c r="D39" s="23">
        <v>1637300</v>
      </c>
      <c r="E39" s="23">
        <v>11029932</v>
      </c>
      <c r="F39" s="23">
        <v>9297682</v>
      </c>
      <c r="G39" s="23"/>
      <c r="H39" s="23">
        <v>11154309</v>
      </c>
      <c r="I39" s="23">
        <v>49830521</v>
      </c>
    </row>
    <row r="40" spans="1:9" ht="12.75">
      <c r="A40" s="8" t="s">
        <v>3</v>
      </c>
      <c r="B40" s="23">
        <v>1624677</v>
      </c>
      <c r="C40" s="23">
        <v>15499986</v>
      </c>
      <c r="D40" s="23">
        <v>1809342</v>
      </c>
      <c r="E40" s="23">
        <v>9611595</v>
      </c>
      <c r="F40" s="23">
        <v>11188261</v>
      </c>
      <c r="G40" s="23"/>
      <c r="H40" s="23">
        <v>11620329</v>
      </c>
      <c r="I40" s="23">
        <v>51354190</v>
      </c>
    </row>
    <row r="41" spans="1:9" ht="12.75">
      <c r="A41" s="8" t="s">
        <v>4</v>
      </c>
      <c r="B41" s="23">
        <v>1826289</v>
      </c>
      <c r="C41" s="23">
        <v>15659983</v>
      </c>
      <c r="D41" s="23">
        <v>1464599</v>
      </c>
      <c r="E41" s="23">
        <v>6797181</v>
      </c>
      <c r="F41" s="23">
        <v>12756223</v>
      </c>
      <c r="G41" s="23"/>
      <c r="H41" s="23">
        <v>12508916</v>
      </c>
      <c r="I41" s="23">
        <v>51013191</v>
      </c>
    </row>
    <row r="42" spans="1:9" ht="12.75">
      <c r="A42" s="8" t="s">
        <v>34</v>
      </c>
      <c r="B42" s="23">
        <v>1798300</v>
      </c>
      <c r="C42" s="23">
        <v>14769758</v>
      </c>
      <c r="D42" s="23">
        <v>1345328</v>
      </c>
      <c r="E42" s="23">
        <v>5503868</v>
      </c>
      <c r="F42" s="23">
        <v>15285843</v>
      </c>
      <c r="G42" s="23"/>
      <c r="H42" s="23">
        <v>12943646</v>
      </c>
      <c r="I42" s="23">
        <v>51646743</v>
      </c>
    </row>
    <row r="43" spans="1:9" ht="12.75">
      <c r="A43" s="8" t="s">
        <v>6</v>
      </c>
      <c r="B43" s="23">
        <v>1817630</v>
      </c>
      <c r="C43" s="23">
        <v>14906206</v>
      </c>
      <c r="D43" s="23">
        <v>1364965</v>
      </c>
      <c r="E43" s="23">
        <v>3837105</v>
      </c>
      <c r="F43" s="23">
        <v>14042588</v>
      </c>
      <c r="G43" s="23"/>
      <c r="H43" s="23">
        <v>13722909</v>
      </c>
      <c r="I43" s="23">
        <v>49691403</v>
      </c>
    </row>
    <row r="44" spans="1:9" ht="12.75">
      <c r="A44" s="8" t="s">
        <v>6</v>
      </c>
      <c r="B44" s="23">
        <v>1877777</v>
      </c>
      <c r="C44" s="23">
        <v>14240942</v>
      </c>
      <c r="D44" s="23">
        <v>1350009</v>
      </c>
      <c r="E44" s="23">
        <v>2956004</v>
      </c>
      <c r="F44" s="23">
        <v>13923074</v>
      </c>
      <c r="G44" s="23"/>
      <c r="H44" s="23">
        <v>13590280</v>
      </c>
      <c r="I44" s="23">
        <v>47938086</v>
      </c>
    </row>
    <row r="45" spans="1:9" ht="12.75">
      <c r="A45" s="8" t="s">
        <v>35</v>
      </c>
      <c r="B45" s="23">
        <v>1869423</v>
      </c>
      <c r="C45" s="23">
        <v>13790627</v>
      </c>
      <c r="D45" s="23">
        <v>1577596</v>
      </c>
      <c r="E45" s="23">
        <v>2046753</v>
      </c>
      <c r="F45" s="23">
        <v>16408003</v>
      </c>
      <c r="G45" s="23"/>
      <c r="H45" s="23">
        <v>15669325</v>
      </c>
      <c r="I45" s="23">
        <v>51361727</v>
      </c>
    </row>
    <row r="46" spans="1:9" ht="12.75">
      <c r="A46" s="8" t="s">
        <v>7</v>
      </c>
      <c r="B46" s="23">
        <v>1934255</v>
      </c>
      <c r="C46" s="23">
        <v>12603114</v>
      </c>
      <c r="D46" s="23">
        <v>1190688</v>
      </c>
      <c r="E46" s="23">
        <v>2933196</v>
      </c>
      <c r="F46" s="23">
        <v>15842195</v>
      </c>
      <c r="G46" s="23"/>
      <c r="H46" s="23">
        <v>17051380</v>
      </c>
      <c r="I46" s="23">
        <v>51554828</v>
      </c>
    </row>
    <row r="47" spans="1:9" ht="12.75">
      <c r="A47" s="8" t="s">
        <v>8</v>
      </c>
      <c r="B47" s="23">
        <v>1881415</v>
      </c>
      <c r="C47" s="23">
        <v>10691176</v>
      </c>
      <c r="D47" s="23">
        <v>1004461</v>
      </c>
      <c r="E47" s="23">
        <v>3117619</v>
      </c>
      <c r="F47" s="23">
        <v>14774578</v>
      </c>
      <c r="G47" s="23"/>
      <c r="H47" s="23">
        <v>17539515</v>
      </c>
      <c r="I47" s="23">
        <v>49008764</v>
      </c>
    </row>
    <row r="48" spans="1:9" ht="12.75">
      <c r="A48" s="8" t="s">
        <v>9</v>
      </c>
      <c r="B48" s="23">
        <v>2435874</v>
      </c>
      <c r="C48" s="23">
        <v>11664943</v>
      </c>
      <c r="D48" s="23">
        <v>994609</v>
      </c>
      <c r="E48" s="23">
        <v>2757533</v>
      </c>
      <c r="F48" s="23">
        <v>10040166</v>
      </c>
      <c r="G48" s="23"/>
      <c r="H48" s="23">
        <v>19737882</v>
      </c>
      <c r="I48" s="23">
        <v>47631007</v>
      </c>
    </row>
    <row r="49" spans="1:9" ht="12.75">
      <c r="A49" s="8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7">
        <v>2001</v>
      </c>
      <c r="B50" s="23"/>
      <c r="C50" s="23"/>
      <c r="D50" s="23"/>
      <c r="E50" s="23"/>
      <c r="F50" s="23"/>
      <c r="G50" s="23"/>
      <c r="H50" s="23"/>
      <c r="I50" s="23"/>
    </row>
    <row r="51" spans="1:9" ht="12.75">
      <c r="A51" s="8" t="s">
        <v>0</v>
      </c>
      <c r="B51" s="23">
        <v>2155197</v>
      </c>
      <c r="C51" s="23">
        <v>12571140</v>
      </c>
      <c r="D51" s="23">
        <v>891249</v>
      </c>
      <c r="E51" s="23">
        <v>2546372</v>
      </c>
      <c r="F51" s="23">
        <v>8524546</v>
      </c>
      <c r="G51" s="23"/>
      <c r="H51" s="23">
        <v>21297963</v>
      </c>
      <c r="I51" s="23">
        <v>47986467</v>
      </c>
    </row>
    <row r="52" spans="1:9" ht="12.75">
      <c r="A52" s="8" t="s">
        <v>1</v>
      </c>
      <c r="B52" s="23">
        <v>1855947</v>
      </c>
      <c r="C52" s="23">
        <v>13943122</v>
      </c>
      <c r="D52" s="23">
        <v>1162199</v>
      </c>
      <c r="E52" s="23">
        <v>3833257</v>
      </c>
      <c r="F52" s="23">
        <v>7447590</v>
      </c>
      <c r="G52" s="23"/>
      <c r="H52" s="23">
        <v>22209652</v>
      </c>
      <c r="I52" s="23">
        <v>50451767</v>
      </c>
    </row>
    <row r="53" spans="1:9" ht="12.75">
      <c r="A53" s="8" t="s">
        <v>2</v>
      </c>
      <c r="B53" s="23">
        <v>1978428</v>
      </c>
      <c r="C53" s="23">
        <v>12970615</v>
      </c>
      <c r="D53" s="23">
        <v>1156537</v>
      </c>
      <c r="E53" s="23">
        <v>4829353</v>
      </c>
      <c r="F53" s="23">
        <v>9780290</v>
      </c>
      <c r="G53" s="23"/>
      <c r="H53" s="23">
        <v>22604593</v>
      </c>
      <c r="I53" s="23">
        <v>53319816</v>
      </c>
    </row>
    <row r="54" spans="1:9" ht="12.75">
      <c r="A54" s="8" t="s">
        <v>3</v>
      </c>
      <c r="B54" s="23">
        <v>2069423</v>
      </c>
      <c r="C54" s="23">
        <v>13008797</v>
      </c>
      <c r="D54" s="23">
        <v>946311</v>
      </c>
      <c r="E54" s="23">
        <v>9149306</v>
      </c>
      <c r="F54" s="23">
        <v>8868386</v>
      </c>
      <c r="G54" s="23"/>
      <c r="H54" s="23">
        <v>18197330</v>
      </c>
      <c r="I54" s="23">
        <v>52239553</v>
      </c>
    </row>
    <row r="55" spans="1:9" ht="12.75">
      <c r="A55" s="8" t="s">
        <v>4</v>
      </c>
      <c r="B55" s="23">
        <v>1920893</v>
      </c>
      <c r="C55" s="23">
        <v>13597293</v>
      </c>
      <c r="D55" s="23">
        <v>1053332</v>
      </c>
      <c r="E55" s="23">
        <v>10215788</v>
      </c>
      <c r="F55" s="23">
        <v>9766764</v>
      </c>
      <c r="G55" s="23"/>
      <c r="H55" s="23">
        <v>17279663</v>
      </c>
      <c r="I55" s="23">
        <v>53833733</v>
      </c>
    </row>
    <row r="56" spans="1:9" ht="12.75">
      <c r="A56" s="8" t="s">
        <v>34</v>
      </c>
      <c r="B56" s="23">
        <v>1802691</v>
      </c>
      <c r="C56" s="23">
        <v>12974870</v>
      </c>
      <c r="D56" s="23">
        <v>935036</v>
      </c>
      <c r="E56" s="23">
        <v>9131945</v>
      </c>
      <c r="F56" s="23">
        <v>10473038</v>
      </c>
      <c r="G56" s="23"/>
      <c r="H56" s="23">
        <v>16502142</v>
      </c>
      <c r="I56" s="23">
        <v>51819722</v>
      </c>
    </row>
    <row r="57" spans="1:9" ht="12.75">
      <c r="A57" s="8" t="s">
        <v>6</v>
      </c>
      <c r="B57" s="23">
        <v>1920502</v>
      </c>
      <c r="C57" s="23">
        <v>13134578</v>
      </c>
      <c r="D57" s="23">
        <v>902246</v>
      </c>
      <c r="E57" s="23">
        <v>8672337</v>
      </c>
      <c r="F57" s="23">
        <v>10617631</v>
      </c>
      <c r="G57" s="23"/>
      <c r="H57" s="23">
        <v>15522736</v>
      </c>
      <c r="I57" s="23">
        <v>50770030</v>
      </c>
    </row>
    <row r="58" spans="1:9" ht="12.75">
      <c r="A58" s="8" t="s">
        <v>6</v>
      </c>
      <c r="B58" s="23">
        <v>2018599</v>
      </c>
      <c r="C58" s="23">
        <v>13200454</v>
      </c>
      <c r="D58" s="23">
        <v>1043541</v>
      </c>
      <c r="E58" s="23">
        <v>10653631</v>
      </c>
      <c r="F58" s="23">
        <v>12291528</v>
      </c>
      <c r="G58" s="23"/>
      <c r="H58" s="23">
        <v>12801470</v>
      </c>
      <c r="I58" s="23">
        <v>52009223</v>
      </c>
    </row>
    <row r="59" spans="1:9" ht="12.75">
      <c r="A59" s="8" t="s">
        <v>35</v>
      </c>
      <c r="B59" s="23">
        <v>2093454</v>
      </c>
      <c r="C59" s="23">
        <v>12052762</v>
      </c>
      <c r="D59" s="23">
        <v>713694</v>
      </c>
      <c r="E59" s="23">
        <v>10827507</v>
      </c>
      <c r="F59" s="23">
        <v>12666455</v>
      </c>
      <c r="G59" s="23"/>
      <c r="H59" s="23">
        <v>12600610</v>
      </c>
      <c r="I59" s="23">
        <v>50954482</v>
      </c>
    </row>
    <row r="60" spans="1:9" ht="12.75">
      <c r="A60" s="8" t="s">
        <v>7</v>
      </c>
      <c r="B60" s="23">
        <v>1935720</v>
      </c>
      <c r="C60" s="23">
        <v>11976100</v>
      </c>
      <c r="D60" s="23">
        <v>632705</v>
      </c>
      <c r="E60" s="23">
        <v>10541123</v>
      </c>
      <c r="F60" s="23">
        <v>13601957</v>
      </c>
      <c r="G60" s="23"/>
      <c r="H60" s="23">
        <v>12054135</v>
      </c>
      <c r="I60" s="23">
        <v>50741740</v>
      </c>
    </row>
    <row r="61" spans="1:9" ht="12.75">
      <c r="A61" s="8" t="s">
        <v>8</v>
      </c>
      <c r="B61" s="23">
        <v>1948693</v>
      </c>
      <c r="C61" s="23">
        <v>12097956</v>
      </c>
      <c r="D61" s="23">
        <v>509556</v>
      </c>
      <c r="E61" s="23">
        <v>14799096</v>
      </c>
      <c r="F61" s="23">
        <v>13471570</v>
      </c>
      <c r="G61" s="23"/>
      <c r="H61" s="23">
        <v>5284642</v>
      </c>
      <c r="I61" s="23">
        <v>48111513</v>
      </c>
    </row>
    <row r="62" spans="1:9" ht="12.75">
      <c r="A62" s="8" t="s">
        <v>9</v>
      </c>
      <c r="B62" s="23">
        <v>2763172</v>
      </c>
      <c r="C62" s="23">
        <v>12089946</v>
      </c>
      <c r="D62" s="23">
        <v>487537</v>
      </c>
      <c r="E62" s="23">
        <v>14149946</v>
      </c>
      <c r="F62" s="23">
        <v>16966292</v>
      </c>
      <c r="G62" s="23"/>
      <c r="H62" s="23">
        <v>3670343</v>
      </c>
      <c r="I62" s="23">
        <v>50127236</v>
      </c>
    </row>
    <row r="63" spans="1:9" ht="12.75">
      <c r="A63" s="8"/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7">
        <v>2002</v>
      </c>
      <c r="B64" s="23"/>
      <c r="C64" s="23"/>
      <c r="D64" s="23"/>
      <c r="E64" s="23"/>
      <c r="F64" s="23"/>
      <c r="G64" s="23"/>
      <c r="H64" s="23"/>
      <c r="I64" s="23"/>
    </row>
    <row r="65" spans="1:9" ht="12.75">
      <c r="A65" s="8" t="s">
        <v>0</v>
      </c>
      <c r="B65" s="23">
        <v>2267794</v>
      </c>
      <c r="C65" s="23">
        <v>11840762</v>
      </c>
      <c r="D65" s="23">
        <v>556524</v>
      </c>
      <c r="E65" s="23">
        <v>13994535</v>
      </c>
      <c r="F65" s="23">
        <v>19540587</v>
      </c>
      <c r="G65" s="23"/>
      <c r="H65" s="23">
        <v>1677704</v>
      </c>
      <c r="I65" s="23">
        <f aca="true" t="shared" si="0" ref="I65:I75">SUM(B65:H65)</f>
        <v>49877906</v>
      </c>
    </row>
    <row r="66" spans="1:9" ht="12.75">
      <c r="A66" s="8" t="s">
        <v>1</v>
      </c>
      <c r="B66" s="23">
        <v>2000760</v>
      </c>
      <c r="C66" s="23">
        <v>12104642</v>
      </c>
      <c r="D66" s="23">
        <v>557341</v>
      </c>
      <c r="E66" s="23">
        <v>14490350</v>
      </c>
      <c r="F66" s="23">
        <v>18734878</v>
      </c>
      <c r="G66" s="23"/>
      <c r="H66" s="23">
        <v>1228525</v>
      </c>
      <c r="I66" s="23">
        <f t="shared" si="0"/>
        <v>49116496</v>
      </c>
    </row>
    <row r="67" spans="1:9" ht="12.75">
      <c r="A67" s="8" t="s">
        <v>2</v>
      </c>
      <c r="B67" s="23">
        <v>1947573</v>
      </c>
      <c r="C67" s="23">
        <v>10971142</v>
      </c>
      <c r="D67" s="23">
        <v>456618</v>
      </c>
      <c r="E67" s="23">
        <v>13107123</v>
      </c>
      <c r="F67" s="23">
        <v>23483227</v>
      </c>
      <c r="G67" s="23"/>
      <c r="H67" s="23">
        <v>1450489</v>
      </c>
      <c r="I67" s="23">
        <f t="shared" si="0"/>
        <v>51416172</v>
      </c>
    </row>
    <row r="68" spans="1:9" ht="12.75">
      <c r="A68" s="8" t="s">
        <v>3</v>
      </c>
      <c r="B68" s="23">
        <v>2022828</v>
      </c>
      <c r="C68" s="23">
        <v>10934486</v>
      </c>
      <c r="D68" s="23">
        <v>660426</v>
      </c>
      <c r="E68" s="23">
        <v>9508903</v>
      </c>
      <c r="F68" s="23">
        <v>26754521</v>
      </c>
      <c r="G68" s="23"/>
      <c r="H68" s="23">
        <v>1426342</v>
      </c>
      <c r="I68" s="23">
        <f t="shared" si="0"/>
        <v>51307506</v>
      </c>
    </row>
    <row r="69" spans="1:9" ht="12.75">
      <c r="A69" s="8" t="s">
        <v>4</v>
      </c>
      <c r="B69" s="23">
        <v>2013068</v>
      </c>
      <c r="C69" s="23">
        <v>11061986</v>
      </c>
      <c r="D69" s="23">
        <v>966938</v>
      </c>
      <c r="E69" s="23">
        <v>10091085</v>
      </c>
      <c r="F69" s="23">
        <v>25212391</v>
      </c>
      <c r="G69" s="23"/>
      <c r="H69" s="23">
        <v>1220783</v>
      </c>
      <c r="I69" s="23">
        <f t="shared" si="0"/>
        <v>50566251</v>
      </c>
    </row>
    <row r="70" spans="1:9" ht="12.75">
      <c r="A70" s="8" t="s">
        <v>34</v>
      </c>
      <c r="B70" s="23">
        <v>2058119</v>
      </c>
      <c r="C70" s="23">
        <v>11267823</v>
      </c>
      <c r="D70" s="23">
        <v>1029635</v>
      </c>
      <c r="E70" s="23">
        <v>9268031</v>
      </c>
      <c r="F70" s="23">
        <v>25074826</v>
      </c>
      <c r="G70" s="23"/>
      <c r="H70" s="23">
        <v>1632792</v>
      </c>
      <c r="I70" s="23">
        <f t="shared" si="0"/>
        <v>50331226</v>
      </c>
    </row>
    <row r="71" spans="1:9" ht="12.75">
      <c r="A71" s="8" t="s">
        <v>6</v>
      </c>
      <c r="B71" s="23">
        <v>1996882</v>
      </c>
      <c r="C71" s="23">
        <v>11473061</v>
      </c>
      <c r="D71" s="23">
        <v>986838</v>
      </c>
      <c r="E71" s="23">
        <v>9140150</v>
      </c>
      <c r="F71" s="23">
        <v>26038323</v>
      </c>
      <c r="G71" s="23"/>
      <c r="H71" s="23">
        <v>2153784</v>
      </c>
      <c r="I71" s="23">
        <f t="shared" si="0"/>
        <v>51789038</v>
      </c>
    </row>
    <row r="72" spans="1:9" ht="12.75">
      <c r="A72" s="8" t="s">
        <v>6</v>
      </c>
      <c r="B72" s="23">
        <v>2111067</v>
      </c>
      <c r="C72" s="23">
        <v>11602324</v>
      </c>
      <c r="D72" s="23">
        <v>935066</v>
      </c>
      <c r="E72" s="23">
        <v>8457183</v>
      </c>
      <c r="F72" s="23">
        <v>25329733</v>
      </c>
      <c r="G72" s="23"/>
      <c r="H72" s="23">
        <v>1637267</v>
      </c>
      <c r="I72" s="23">
        <f t="shared" si="0"/>
        <v>50072640</v>
      </c>
    </row>
    <row r="73" spans="1:9" ht="12.75">
      <c r="A73" s="8" t="s">
        <v>35</v>
      </c>
      <c r="B73" s="23">
        <v>2140749</v>
      </c>
      <c r="C73" s="23">
        <v>11285459</v>
      </c>
      <c r="D73" s="23">
        <v>846790</v>
      </c>
      <c r="E73" s="23">
        <v>8502293</v>
      </c>
      <c r="F73" s="23">
        <v>24493031</v>
      </c>
      <c r="G73" s="23"/>
      <c r="H73" s="23">
        <v>2400485</v>
      </c>
      <c r="I73" s="23">
        <f t="shared" si="0"/>
        <v>49668807</v>
      </c>
    </row>
    <row r="74" spans="1:9" ht="12.75">
      <c r="A74" s="8" t="s">
        <v>7</v>
      </c>
      <c r="B74" s="23">
        <v>2150684</v>
      </c>
      <c r="C74" s="23">
        <v>11569614</v>
      </c>
      <c r="D74" s="23">
        <v>901809</v>
      </c>
      <c r="E74" s="23">
        <v>8395427</v>
      </c>
      <c r="F74" s="23">
        <v>18607493</v>
      </c>
      <c r="G74" s="23"/>
      <c r="H74" s="23">
        <v>2783646</v>
      </c>
      <c r="I74" s="23">
        <f t="shared" si="0"/>
        <v>44408673</v>
      </c>
    </row>
    <row r="75" spans="1:9" ht="12.75">
      <c r="A75" s="8" t="s">
        <v>8</v>
      </c>
      <c r="B75" s="23">
        <v>2070931</v>
      </c>
      <c r="C75" s="23">
        <v>11572419</v>
      </c>
      <c r="D75" s="23">
        <v>763938</v>
      </c>
      <c r="E75" s="23">
        <v>8296475</v>
      </c>
      <c r="F75" s="23">
        <v>17989739</v>
      </c>
      <c r="G75" s="23"/>
      <c r="H75" s="23">
        <v>3333758</v>
      </c>
      <c r="I75" s="23">
        <f t="shared" si="0"/>
        <v>44027260</v>
      </c>
    </row>
    <row r="76" spans="1:9" ht="12.75">
      <c r="A76" s="8" t="s">
        <v>9</v>
      </c>
      <c r="B76" s="23">
        <v>2705649</v>
      </c>
      <c r="C76" s="23">
        <v>11641014</v>
      </c>
      <c r="D76" s="23">
        <v>906544</v>
      </c>
      <c r="E76" s="23">
        <v>8778651</v>
      </c>
      <c r="F76" s="23">
        <v>17134052</v>
      </c>
      <c r="G76" s="23"/>
      <c r="H76" s="23">
        <v>4502806</v>
      </c>
      <c r="I76" s="23">
        <f>SUM(B76:H76)</f>
        <v>45668716</v>
      </c>
    </row>
    <row r="77" spans="1:9" ht="12.75">
      <c r="A77" s="8"/>
      <c r="B77" s="23"/>
      <c r="C77" s="23"/>
      <c r="D77" s="23"/>
      <c r="E77" s="23"/>
      <c r="F77" s="23"/>
      <c r="G77" s="23"/>
      <c r="H77" s="23"/>
      <c r="I77" s="23"/>
    </row>
    <row r="78" spans="1:9" ht="12.75">
      <c r="A78" s="7">
        <v>2003</v>
      </c>
      <c r="B78" s="23"/>
      <c r="C78" s="23"/>
      <c r="D78" s="23"/>
      <c r="E78" s="23"/>
      <c r="F78" s="23"/>
      <c r="G78" s="23"/>
      <c r="H78" s="23"/>
      <c r="I78" s="23"/>
    </row>
    <row r="79" spans="1:9" ht="12.75">
      <c r="A79" s="8" t="s">
        <v>0</v>
      </c>
      <c r="B79" s="23">
        <v>2947159</v>
      </c>
      <c r="C79" s="23">
        <v>11931938</v>
      </c>
      <c r="D79" s="23">
        <v>836176</v>
      </c>
      <c r="E79" s="23">
        <v>8828614</v>
      </c>
      <c r="F79" s="23">
        <v>15195448</v>
      </c>
      <c r="G79" s="23"/>
      <c r="H79" s="23">
        <v>4447936</v>
      </c>
      <c r="I79" s="23">
        <f aca="true" t="shared" si="1" ref="I79:I90">SUM(B79:H79)</f>
        <v>44187271</v>
      </c>
    </row>
    <row r="80" spans="1:9" ht="12.75">
      <c r="A80" s="8" t="s">
        <v>1</v>
      </c>
      <c r="B80" s="23">
        <v>2526231</v>
      </c>
      <c r="C80" s="23">
        <v>11895674</v>
      </c>
      <c r="D80" s="23">
        <v>640412</v>
      </c>
      <c r="E80" s="23">
        <v>10031406</v>
      </c>
      <c r="F80" s="23">
        <v>10367468</v>
      </c>
      <c r="G80" s="23"/>
      <c r="H80" s="23">
        <v>3653714</v>
      </c>
      <c r="I80" s="23">
        <f t="shared" si="1"/>
        <v>39114905</v>
      </c>
    </row>
    <row r="81" spans="1:9" ht="12.75">
      <c r="A81" s="8" t="s">
        <v>2</v>
      </c>
      <c r="B81" s="23">
        <v>2643839</v>
      </c>
      <c r="C81" s="23">
        <v>11688743</v>
      </c>
      <c r="D81" s="23">
        <v>488219</v>
      </c>
      <c r="E81" s="23">
        <v>11237946</v>
      </c>
      <c r="F81" s="23">
        <v>13123885</v>
      </c>
      <c r="G81" s="23"/>
      <c r="H81" s="23">
        <v>2919645</v>
      </c>
      <c r="I81" s="23">
        <f t="shared" si="1"/>
        <v>42102277</v>
      </c>
    </row>
    <row r="82" spans="1:9" ht="12.75">
      <c r="A82" s="8" t="s">
        <v>3</v>
      </c>
      <c r="B82" s="23">
        <v>2639911</v>
      </c>
      <c r="C82" s="23">
        <v>11501331</v>
      </c>
      <c r="D82" s="23">
        <v>318799</v>
      </c>
      <c r="E82" s="23">
        <v>10621445</v>
      </c>
      <c r="F82" s="23">
        <v>12863784</v>
      </c>
      <c r="G82" s="23"/>
      <c r="H82" s="23">
        <v>2717581</v>
      </c>
      <c r="I82" s="23">
        <f t="shared" si="1"/>
        <v>40662851</v>
      </c>
    </row>
    <row r="83" spans="1:9" ht="12.75">
      <c r="A83" s="8" t="s">
        <v>4</v>
      </c>
      <c r="B83" s="23">
        <v>2588775</v>
      </c>
      <c r="C83" s="23">
        <v>11012742</v>
      </c>
      <c r="D83" s="23">
        <v>422150</v>
      </c>
      <c r="E83" s="23">
        <v>10726621</v>
      </c>
      <c r="F83" s="23">
        <v>15155972</v>
      </c>
      <c r="G83" s="23"/>
      <c r="H83" s="23">
        <v>1947014</v>
      </c>
      <c r="I83" s="23">
        <f t="shared" si="1"/>
        <v>41853274</v>
      </c>
    </row>
    <row r="84" spans="1:9" ht="12.75">
      <c r="A84" s="8" t="s">
        <v>34</v>
      </c>
      <c r="B84" s="23">
        <v>2615818</v>
      </c>
      <c r="C84" s="23">
        <v>11200973</v>
      </c>
      <c r="D84" s="23">
        <v>328631</v>
      </c>
      <c r="E84" s="23">
        <v>11496698</v>
      </c>
      <c r="F84" s="23">
        <v>12408755</v>
      </c>
      <c r="G84" s="23"/>
      <c r="H84" s="23">
        <v>2002173</v>
      </c>
      <c r="I84" s="23">
        <f t="shared" si="1"/>
        <v>40053048</v>
      </c>
    </row>
    <row r="85" spans="1:9" ht="12.75">
      <c r="A85" s="8" t="s">
        <v>6</v>
      </c>
      <c r="B85" s="23">
        <v>2564947</v>
      </c>
      <c r="C85" s="23">
        <v>10882476</v>
      </c>
      <c r="D85" s="23">
        <v>367022</v>
      </c>
      <c r="E85" s="23">
        <v>13347816</v>
      </c>
      <c r="F85" s="23">
        <v>10299348</v>
      </c>
      <c r="G85" s="23"/>
      <c r="H85" s="23">
        <v>1668435</v>
      </c>
      <c r="I85" s="23">
        <f t="shared" si="1"/>
        <v>39130044</v>
      </c>
    </row>
    <row r="86" spans="1:9" ht="12.75">
      <c r="A86" s="8" t="s">
        <v>6</v>
      </c>
      <c r="B86" s="23">
        <v>2646238</v>
      </c>
      <c r="C86" s="23">
        <v>10917468</v>
      </c>
      <c r="D86" s="23">
        <v>501090</v>
      </c>
      <c r="E86" s="23">
        <v>12462764</v>
      </c>
      <c r="F86" s="23">
        <v>11899704</v>
      </c>
      <c r="G86" s="23"/>
      <c r="H86" s="23">
        <v>1636485</v>
      </c>
      <c r="I86" s="23">
        <f t="shared" si="1"/>
        <v>40063749</v>
      </c>
    </row>
    <row r="87" spans="1:9" ht="12.75">
      <c r="A87" s="8" t="s">
        <v>35</v>
      </c>
      <c r="B87" s="23">
        <v>2841504</v>
      </c>
      <c r="C87" s="23">
        <v>10994937</v>
      </c>
      <c r="D87" s="23">
        <v>541002</v>
      </c>
      <c r="E87" s="23">
        <v>11405765</v>
      </c>
      <c r="F87" s="23">
        <v>12602329</v>
      </c>
      <c r="G87" s="23"/>
      <c r="H87" s="23">
        <v>2099922</v>
      </c>
      <c r="I87" s="23">
        <f t="shared" si="1"/>
        <v>40485459</v>
      </c>
    </row>
    <row r="88" spans="1:9" ht="12.75">
      <c r="A88" s="8" t="s">
        <v>7</v>
      </c>
      <c r="B88" s="23">
        <v>2751187</v>
      </c>
      <c r="C88" s="23">
        <v>11169488</v>
      </c>
      <c r="D88" s="23">
        <v>647194</v>
      </c>
      <c r="E88" s="23">
        <v>11205218</v>
      </c>
      <c r="F88" s="23">
        <v>12323246</v>
      </c>
      <c r="G88" s="23"/>
      <c r="H88" s="23">
        <v>2752980</v>
      </c>
      <c r="I88" s="23">
        <f t="shared" si="1"/>
        <v>40849313</v>
      </c>
    </row>
    <row r="89" spans="1:9" ht="12.75">
      <c r="A89" s="8" t="s">
        <v>8</v>
      </c>
      <c r="B89" s="23">
        <v>2999656</v>
      </c>
      <c r="C89" s="23">
        <v>11329884</v>
      </c>
      <c r="D89" s="23">
        <v>680280</v>
      </c>
      <c r="E89" s="23">
        <v>11229215</v>
      </c>
      <c r="F89" s="23">
        <v>12641579</v>
      </c>
      <c r="G89" s="23"/>
      <c r="H89" s="23">
        <v>2191978</v>
      </c>
      <c r="I89" s="23">
        <f t="shared" si="1"/>
        <v>41072592</v>
      </c>
    </row>
    <row r="90" spans="1:9" ht="12.75">
      <c r="A90" s="8" t="s">
        <v>9</v>
      </c>
      <c r="B90" s="23">
        <v>4248619</v>
      </c>
      <c r="C90" s="23">
        <v>11138931</v>
      </c>
      <c r="D90" s="23">
        <v>709167</v>
      </c>
      <c r="E90" s="23">
        <v>10039219</v>
      </c>
      <c r="F90" s="23">
        <v>12760867</v>
      </c>
      <c r="G90" s="23"/>
      <c r="H90" s="23">
        <v>1436457</v>
      </c>
      <c r="I90" s="23">
        <f t="shared" si="1"/>
        <v>40333260</v>
      </c>
    </row>
    <row r="91" spans="1:9" ht="12.75">
      <c r="A91" s="8"/>
      <c r="B91" s="23"/>
      <c r="C91" s="23"/>
      <c r="D91" s="23"/>
      <c r="E91" s="23"/>
      <c r="F91" s="23"/>
      <c r="G91" s="23"/>
      <c r="H91" s="23"/>
      <c r="I91" s="23"/>
    </row>
    <row r="92" spans="1:9" ht="12.75">
      <c r="A92" s="7">
        <v>2004</v>
      </c>
      <c r="B92" s="23"/>
      <c r="C92" s="23"/>
      <c r="D92" s="23"/>
      <c r="E92" s="23"/>
      <c r="F92" s="23"/>
      <c r="G92" s="23"/>
      <c r="H92" s="23"/>
      <c r="I92" s="23"/>
    </row>
    <row r="93" spans="1:9" ht="12.75">
      <c r="A93" s="8" t="s">
        <v>0</v>
      </c>
      <c r="B93" s="23">
        <v>3849760</v>
      </c>
      <c r="C93" s="23">
        <v>11363305</v>
      </c>
      <c r="D93" s="23">
        <v>966493</v>
      </c>
      <c r="E93" s="23">
        <v>9769206</v>
      </c>
      <c r="F93" s="23">
        <v>12745753</v>
      </c>
      <c r="G93" s="23"/>
      <c r="H93" s="23">
        <v>3415743</v>
      </c>
      <c r="I93" s="23">
        <f aca="true" t="shared" si="2" ref="I93:I104">SUM(B93:H93)</f>
        <v>42110260</v>
      </c>
    </row>
    <row r="94" spans="1:9" ht="12.75">
      <c r="A94" s="8" t="s">
        <v>1</v>
      </c>
      <c r="B94" s="23">
        <v>3243876</v>
      </c>
      <c r="C94" s="23">
        <v>11720832</v>
      </c>
      <c r="D94" s="23">
        <v>784176</v>
      </c>
      <c r="E94" s="23">
        <v>9374470</v>
      </c>
      <c r="F94" s="23">
        <v>11841572</v>
      </c>
      <c r="G94" s="23"/>
      <c r="H94" s="23">
        <v>4578662</v>
      </c>
      <c r="I94" s="23">
        <f t="shared" si="2"/>
        <v>41543588</v>
      </c>
    </row>
    <row r="95" spans="1:9" ht="12.75">
      <c r="A95" s="8" t="s">
        <v>2</v>
      </c>
      <c r="B95" s="23">
        <v>3258642</v>
      </c>
      <c r="C95" s="23">
        <f>11096621+212085</f>
        <v>11308706</v>
      </c>
      <c r="D95" s="23">
        <v>972795</v>
      </c>
      <c r="E95" s="23">
        <v>8951598</v>
      </c>
      <c r="F95" s="23">
        <v>16178611</v>
      </c>
      <c r="G95" s="23"/>
      <c r="H95" s="23">
        <f>6405515+47049</f>
        <v>6452564</v>
      </c>
      <c r="I95" s="23">
        <f t="shared" si="2"/>
        <v>47122916</v>
      </c>
    </row>
    <row r="96" spans="1:9" ht="12.75">
      <c r="A96" s="8" t="s">
        <v>3</v>
      </c>
      <c r="B96" s="23">
        <v>3165464</v>
      </c>
      <c r="C96" s="23">
        <v>11840645</v>
      </c>
      <c r="D96" s="23">
        <v>993543</v>
      </c>
      <c r="E96" s="23">
        <v>8611919</v>
      </c>
      <c r="F96" s="23">
        <v>19864676</v>
      </c>
      <c r="G96" s="23"/>
      <c r="H96" s="23">
        <v>9386991</v>
      </c>
      <c r="I96" s="23">
        <f t="shared" si="2"/>
        <v>53863238</v>
      </c>
    </row>
    <row r="97" spans="1:9" ht="12.75">
      <c r="A97" s="8" t="s">
        <v>4</v>
      </c>
      <c r="B97" s="23">
        <v>3054673</v>
      </c>
      <c r="C97" s="23">
        <v>12166464</v>
      </c>
      <c r="D97" s="23">
        <v>1173231</v>
      </c>
      <c r="E97" s="23">
        <v>8907353</v>
      </c>
      <c r="F97" s="23">
        <v>16318942</v>
      </c>
      <c r="G97" s="23"/>
      <c r="H97" s="23">
        <v>9195105</v>
      </c>
      <c r="I97" s="23">
        <f t="shared" si="2"/>
        <v>50815768</v>
      </c>
    </row>
    <row r="98" spans="1:9" ht="12.75">
      <c r="A98" s="8" t="s">
        <v>34</v>
      </c>
      <c r="B98" s="23">
        <v>2993096</v>
      </c>
      <c r="C98" s="23">
        <v>12102934</v>
      </c>
      <c r="D98" s="23">
        <v>1190258</v>
      </c>
      <c r="E98" s="23">
        <v>9787278</v>
      </c>
      <c r="F98" s="23">
        <v>16586698</v>
      </c>
      <c r="G98" s="23"/>
      <c r="H98" s="23">
        <v>9640627</v>
      </c>
      <c r="I98" s="23">
        <f t="shared" si="2"/>
        <v>52300891</v>
      </c>
    </row>
    <row r="99" spans="1:9" ht="12.75">
      <c r="A99" s="8" t="s">
        <v>6</v>
      </c>
      <c r="B99" s="23">
        <v>3188717</v>
      </c>
      <c r="C99" s="23">
        <v>12130323</v>
      </c>
      <c r="D99" s="23">
        <v>1316843</v>
      </c>
      <c r="E99" s="23">
        <v>10014519</v>
      </c>
      <c r="F99" s="23">
        <v>17075423</v>
      </c>
      <c r="G99" s="23"/>
      <c r="H99" s="23">
        <v>7907392</v>
      </c>
      <c r="I99" s="23">
        <f t="shared" si="2"/>
        <v>51633217</v>
      </c>
    </row>
    <row r="100" spans="1:9" ht="12.75">
      <c r="A100" s="8" t="s">
        <v>6</v>
      </c>
      <c r="B100" s="23">
        <v>3821624</v>
      </c>
      <c r="C100" s="23">
        <v>12640839</v>
      </c>
      <c r="D100" s="23">
        <v>1260047</v>
      </c>
      <c r="E100" s="23">
        <v>9585837</v>
      </c>
      <c r="F100" s="23">
        <v>18763167</v>
      </c>
      <c r="G100" s="23"/>
      <c r="H100" s="23">
        <v>6560689</v>
      </c>
      <c r="I100" s="23">
        <f t="shared" si="2"/>
        <v>52632203</v>
      </c>
    </row>
    <row r="101" spans="1:9" ht="12.75">
      <c r="A101" s="8" t="s">
        <v>35</v>
      </c>
      <c r="B101" s="23">
        <v>3535660</v>
      </c>
      <c r="C101" s="23">
        <v>12975898</v>
      </c>
      <c r="D101" s="23">
        <v>5029069</v>
      </c>
      <c r="E101" s="23">
        <v>4438801</v>
      </c>
      <c r="F101" s="23">
        <v>18825098</v>
      </c>
      <c r="G101" s="23"/>
      <c r="H101" s="23">
        <v>6786116</v>
      </c>
      <c r="I101" s="23">
        <f t="shared" si="2"/>
        <v>51590642</v>
      </c>
    </row>
    <row r="102" spans="1:9" ht="12.75">
      <c r="A102" s="8" t="s">
        <v>7</v>
      </c>
      <c r="B102" s="23">
        <v>3624321</v>
      </c>
      <c r="C102" s="23">
        <v>12804224</v>
      </c>
      <c r="D102" s="23">
        <v>4865250</v>
      </c>
      <c r="E102" s="23">
        <v>4457571</v>
      </c>
      <c r="F102" s="23">
        <v>18449914</v>
      </c>
      <c r="G102" s="23"/>
      <c r="H102" s="23">
        <v>6784133</v>
      </c>
      <c r="I102" s="23">
        <f t="shared" si="2"/>
        <v>50985413</v>
      </c>
    </row>
    <row r="103" spans="1:9" ht="12.75">
      <c r="A103" s="8" t="s">
        <v>8</v>
      </c>
      <c r="B103" s="23">
        <v>3356685</v>
      </c>
      <c r="C103" s="23">
        <v>12693982</v>
      </c>
      <c r="D103" s="23">
        <v>534405</v>
      </c>
      <c r="E103" s="23">
        <v>8222103</v>
      </c>
      <c r="F103" s="23">
        <v>12065699</v>
      </c>
      <c r="G103" s="23"/>
      <c r="H103" s="23">
        <v>16480366</v>
      </c>
      <c r="I103" s="23">
        <f t="shared" si="2"/>
        <v>53353240</v>
      </c>
    </row>
    <row r="104" spans="1:9" ht="12.75">
      <c r="A104" s="8" t="s">
        <v>9</v>
      </c>
      <c r="B104" s="23">
        <v>5640065</v>
      </c>
      <c r="C104" s="23">
        <v>13026278</v>
      </c>
      <c r="D104" s="23">
        <v>664845</v>
      </c>
      <c r="E104" s="23">
        <v>7757995</v>
      </c>
      <c r="F104" s="23">
        <v>10018768</v>
      </c>
      <c r="G104" s="23"/>
      <c r="H104" s="23">
        <v>15494293</v>
      </c>
      <c r="I104" s="23">
        <f t="shared" si="2"/>
        <v>52602244</v>
      </c>
    </row>
    <row r="105" spans="1:9" ht="12.75">
      <c r="A105" s="8"/>
      <c r="B105" s="23"/>
      <c r="C105" s="23"/>
      <c r="D105" s="23"/>
      <c r="E105" s="23"/>
      <c r="F105" s="23"/>
      <c r="G105" s="23"/>
      <c r="H105" s="23"/>
      <c r="I105" s="23"/>
    </row>
    <row r="106" spans="1:9" ht="12.75">
      <c r="A106" s="7">
        <v>2005</v>
      </c>
      <c r="B106" s="23"/>
      <c r="C106" s="23"/>
      <c r="D106" s="23"/>
      <c r="E106" s="23"/>
      <c r="F106" s="23"/>
      <c r="G106" s="23"/>
      <c r="H106" s="23"/>
      <c r="I106" s="23"/>
    </row>
    <row r="107" spans="1:12" ht="12.75">
      <c r="A107" s="8" t="s">
        <v>0</v>
      </c>
      <c r="B107" s="23">
        <v>4056847</v>
      </c>
      <c r="C107" s="23">
        <f>12512904+561629</f>
        <v>13074533</v>
      </c>
      <c r="D107" s="23">
        <v>867688</v>
      </c>
      <c r="E107" s="23">
        <v>5864833</v>
      </c>
      <c r="F107" s="23">
        <v>10381137</v>
      </c>
      <c r="G107" s="23"/>
      <c r="H107" s="23">
        <f>17544372+66214</f>
        <v>17610586</v>
      </c>
      <c r="I107" s="23">
        <f aca="true" t="shared" si="3" ref="I107:I118">SUM(B107:H107)</f>
        <v>51855624</v>
      </c>
      <c r="K107" s="10"/>
      <c r="L107" s="10"/>
    </row>
    <row r="108" spans="1:12" ht="12.75">
      <c r="A108" s="8" t="s">
        <v>1</v>
      </c>
      <c r="B108" s="23">
        <v>3755665</v>
      </c>
      <c r="C108" s="23">
        <f>12643716+355679</f>
        <v>12999395</v>
      </c>
      <c r="D108" s="23">
        <v>613112</v>
      </c>
      <c r="E108" s="23">
        <v>5809873</v>
      </c>
      <c r="F108" s="23">
        <v>8970068</v>
      </c>
      <c r="G108" s="23"/>
      <c r="H108" s="23">
        <f>14372991+353052</f>
        <v>14726043</v>
      </c>
      <c r="I108" s="23">
        <f t="shared" si="3"/>
        <v>46874156</v>
      </c>
      <c r="K108" s="10"/>
      <c r="L108" s="10"/>
    </row>
    <row r="109" spans="1:12" ht="12.75">
      <c r="A109" s="8" t="s">
        <v>2</v>
      </c>
      <c r="B109" s="23">
        <v>4024124</v>
      </c>
      <c r="C109" s="23">
        <v>13121087</v>
      </c>
      <c r="D109" s="23">
        <v>583444</v>
      </c>
      <c r="E109" s="23">
        <v>5440831</v>
      </c>
      <c r="F109" s="23">
        <v>10244191</v>
      </c>
      <c r="G109" s="23">
        <v>446643</v>
      </c>
      <c r="H109" s="23">
        <f>14995092</f>
        <v>14995092</v>
      </c>
      <c r="I109" s="23">
        <f t="shared" si="3"/>
        <v>48855412</v>
      </c>
      <c r="K109" s="10"/>
      <c r="L109" s="10"/>
    </row>
    <row r="110" spans="1:12" ht="12.75">
      <c r="A110" s="8" t="s">
        <v>3</v>
      </c>
      <c r="B110" s="23">
        <v>4131741</v>
      </c>
      <c r="C110" s="23">
        <f>12565222+439864</f>
        <v>13005086</v>
      </c>
      <c r="D110" s="23">
        <v>696881</v>
      </c>
      <c r="E110" s="23">
        <v>4416736</v>
      </c>
      <c r="F110" s="23">
        <v>13751739</v>
      </c>
      <c r="G110" s="23">
        <v>647309</v>
      </c>
      <c r="H110" s="23">
        <f>20751838</f>
        <v>20751838</v>
      </c>
      <c r="I110" s="23">
        <f t="shared" si="3"/>
        <v>57401330</v>
      </c>
      <c r="K110" s="10"/>
      <c r="L110" s="10"/>
    </row>
    <row r="111" spans="1:12" ht="12.75">
      <c r="A111" s="8" t="s">
        <v>4</v>
      </c>
      <c r="B111" s="23">
        <v>3795334</v>
      </c>
      <c r="C111" s="23">
        <f>12928115+597387</f>
        <v>13525502</v>
      </c>
      <c r="D111" s="23">
        <v>749143</v>
      </c>
      <c r="E111" s="23">
        <v>4643069</v>
      </c>
      <c r="F111" s="23">
        <v>16115905</v>
      </c>
      <c r="G111" s="23">
        <v>609434</v>
      </c>
      <c r="H111" s="23">
        <f>20523880</f>
        <v>20523880</v>
      </c>
      <c r="I111" s="23">
        <f t="shared" si="3"/>
        <v>59962267</v>
      </c>
      <c r="K111" s="10"/>
      <c r="L111" s="10"/>
    </row>
    <row r="112" spans="1:12" ht="12.75">
      <c r="A112" s="8" t="s">
        <v>34</v>
      </c>
      <c r="B112" s="23">
        <v>3885888</v>
      </c>
      <c r="C112" s="23">
        <f>12957185+463942</f>
        <v>13421127</v>
      </c>
      <c r="D112" s="23">
        <v>953171</v>
      </c>
      <c r="E112" s="23">
        <v>4207134</v>
      </c>
      <c r="F112" s="23">
        <v>16164773</v>
      </c>
      <c r="G112" s="23">
        <v>481011</v>
      </c>
      <c r="H112" s="23">
        <f>21799210</f>
        <v>21799210</v>
      </c>
      <c r="I112" s="23">
        <f t="shared" si="3"/>
        <v>60912314</v>
      </c>
      <c r="K112" s="10"/>
      <c r="L112" s="10"/>
    </row>
    <row r="113" spans="1:12" ht="12.75">
      <c r="A113" s="8" t="s">
        <v>6</v>
      </c>
      <c r="B113" s="23">
        <v>3904516</v>
      </c>
      <c r="C113" s="23">
        <f>13059730+581464</f>
        <v>13641194</v>
      </c>
      <c r="D113" s="23">
        <v>1039749</v>
      </c>
      <c r="E113" s="23">
        <v>4216217</v>
      </c>
      <c r="F113" s="23">
        <v>16127071</v>
      </c>
      <c r="G113" s="23">
        <v>756180</v>
      </c>
      <c r="H113" s="23">
        <f>20531426</f>
        <v>20531426</v>
      </c>
      <c r="I113" s="23">
        <f t="shared" si="3"/>
        <v>60216353</v>
      </c>
      <c r="K113" s="10"/>
      <c r="L113" s="10"/>
    </row>
    <row r="114" spans="1:12" ht="12.75">
      <c r="A114" s="8" t="s">
        <v>6</v>
      </c>
      <c r="B114" s="23">
        <v>4284796</v>
      </c>
      <c r="C114" s="23">
        <v>13536104</v>
      </c>
      <c r="D114" s="23">
        <v>932038</v>
      </c>
      <c r="E114" s="23">
        <v>3646626</v>
      </c>
      <c r="F114" s="23">
        <v>16795476</v>
      </c>
      <c r="G114" s="23">
        <v>224599</v>
      </c>
      <c r="H114" s="23">
        <f>21819847</f>
        <v>21819847</v>
      </c>
      <c r="I114" s="23">
        <f t="shared" si="3"/>
        <v>61239486</v>
      </c>
      <c r="K114" s="10"/>
      <c r="L114" s="10"/>
    </row>
    <row r="115" spans="1:12" ht="12" customHeight="1">
      <c r="A115" s="8" t="s">
        <v>35</v>
      </c>
      <c r="B115" s="23">
        <v>4230648</v>
      </c>
      <c r="C115" s="23">
        <v>13602020</v>
      </c>
      <c r="D115" s="23">
        <v>855462</v>
      </c>
      <c r="E115" s="23">
        <v>3559979</v>
      </c>
      <c r="F115" s="23">
        <v>14302547</v>
      </c>
      <c r="G115" s="23">
        <v>252041</v>
      </c>
      <c r="H115" s="23">
        <f>22387276</f>
        <v>22387276</v>
      </c>
      <c r="I115" s="23">
        <f t="shared" si="3"/>
        <v>59189973</v>
      </c>
      <c r="K115" s="10"/>
      <c r="L115" s="10"/>
    </row>
    <row r="116" spans="1:12" ht="12.75">
      <c r="A116" s="8" t="s">
        <v>7</v>
      </c>
      <c r="B116" s="23">
        <v>4062373</v>
      </c>
      <c r="C116" s="23">
        <f>13010184+337870</f>
        <v>13348054</v>
      </c>
      <c r="D116" s="23">
        <v>975287</v>
      </c>
      <c r="E116" s="23">
        <v>3558939</v>
      </c>
      <c r="F116" s="23">
        <v>15635920</v>
      </c>
      <c r="G116" s="23">
        <v>69860</v>
      </c>
      <c r="H116" s="23">
        <f>21460461</f>
        <v>21460461</v>
      </c>
      <c r="I116" s="23">
        <f t="shared" si="3"/>
        <v>59110894</v>
      </c>
      <c r="K116" s="10"/>
      <c r="L116" s="10"/>
    </row>
    <row r="117" spans="1:12" ht="12.75">
      <c r="A117" s="8" t="s">
        <v>8</v>
      </c>
      <c r="B117" s="23">
        <v>3763768</v>
      </c>
      <c r="C117" s="23">
        <f>13140960+484647</f>
        <v>13625607</v>
      </c>
      <c r="D117" s="23">
        <v>1027845</v>
      </c>
      <c r="E117" s="23">
        <v>3572901</v>
      </c>
      <c r="F117" s="23">
        <v>12915217</v>
      </c>
      <c r="G117" s="23">
        <v>138572</v>
      </c>
      <c r="H117" s="23">
        <f>21311689</f>
        <v>21311689</v>
      </c>
      <c r="I117" s="23">
        <f t="shared" si="3"/>
        <v>56355599</v>
      </c>
      <c r="K117" s="10"/>
      <c r="L117" s="10"/>
    </row>
    <row r="118" spans="1:12" ht="12.75">
      <c r="A118" s="8" t="s">
        <v>9</v>
      </c>
      <c r="B118" s="23">
        <v>5317389</v>
      </c>
      <c r="C118" s="23">
        <f>13125818+574442</f>
        <v>13700260</v>
      </c>
      <c r="D118" s="23">
        <v>911104</v>
      </c>
      <c r="E118" s="23">
        <v>3276704</v>
      </c>
      <c r="F118" s="23">
        <v>12590662</v>
      </c>
      <c r="G118" s="23">
        <v>140924</v>
      </c>
      <c r="H118" s="23">
        <f>20041632</f>
        <v>20041632</v>
      </c>
      <c r="I118" s="23">
        <f t="shared" si="3"/>
        <v>55978675</v>
      </c>
      <c r="K118" s="10"/>
      <c r="L118" s="10"/>
    </row>
    <row r="119" spans="1:9" ht="12.75">
      <c r="A119" s="8"/>
      <c r="B119" s="23"/>
      <c r="C119" s="23"/>
      <c r="D119" s="23"/>
      <c r="E119" s="23"/>
      <c r="F119" s="23"/>
      <c r="G119" s="23"/>
      <c r="H119" s="23"/>
      <c r="I119" s="23"/>
    </row>
    <row r="120" spans="1:9" ht="12.75">
      <c r="A120" s="7">
        <v>2006</v>
      </c>
      <c r="B120" s="23"/>
      <c r="C120" s="23"/>
      <c r="D120" s="23"/>
      <c r="E120" s="23"/>
      <c r="F120" s="23"/>
      <c r="G120" s="23"/>
      <c r="H120" s="23"/>
      <c r="I120" s="23"/>
    </row>
    <row r="121" spans="1:12" ht="12.75">
      <c r="A121" s="8" t="s">
        <v>0</v>
      </c>
      <c r="B121" s="23">
        <v>4585563</v>
      </c>
      <c r="C121" s="23">
        <v>14134441</v>
      </c>
      <c r="D121" s="23">
        <v>924866</v>
      </c>
      <c r="E121" s="23">
        <v>3314778</v>
      </c>
      <c r="F121" s="23">
        <v>13331001</v>
      </c>
      <c r="G121" s="23">
        <v>150150</v>
      </c>
      <c r="H121" s="23">
        <f>22735685-G121</f>
        <v>22585535</v>
      </c>
      <c r="I121" s="23">
        <f aca="true" t="shared" si="4" ref="I121:I132">SUM(B121:H121)</f>
        <v>59026334</v>
      </c>
      <c r="K121" s="10"/>
      <c r="L121" s="10"/>
    </row>
    <row r="122" spans="1:12" ht="12.75">
      <c r="A122" s="8" t="s">
        <v>1</v>
      </c>
      <c r="B122" s="23">
        <v>4021753</v>
      </c>
      <c r="C122" s="23">
        <f>13388015+503375</f>
        <v>13891390</v>
      </c>
      <c r="D122" s="23">
        <v>1097997</v>
      </c>
      <c r="E122" s="23">
        <v>3313403</v>
      </c>
      <c r="F122" s="23">
        <v>13789474</v>
      </c>
      <c r="G122" s="23"/>
      <c r="H122" s="23">
        <v>20755302</v>
      </c>
      <c r="I122" s="23">
        <f t="shared" si="4"/>
        <v>56869319</v>
      </c>
      <c r="K122" s="10"/>
      <c r="L122" s="10"/>
    </row>
    <row r="123" spans="1:12" ht="12.75">
      <c r="A123" s="8" t="s">
        <v>2</v>
      </c>
      <c r="B123" s="23">
        <v>4072647</v>
      </c>
      <c r="C123" s="23">
        <f>13685228+453471</f>
        <v>14138699</v>
      </c>
      <c r="D123" s="23">
        <v>1066490</v>
      </c>
      <c r="E123" s="23">
        <v>4121279</v>
      </c>
      <c r="F123" s="23">
        <v>17085786</v>
      </c>
      <c r="G123" s="23">
        <v>19641</v>
      </c>
      <c r="H123" s="23">
        <f>21880686-G123</f>
        <v>21861045</v>
      </c>
      <c r="I123" s="23">
        <f t="shared" si="4"/>
        <v>62365587</v>
      </c>
      <c r="K123" s="10"/>
      <c r="L123" s="10"/>
    </row>
    <row r="124" spans="1:12" ht="12.75">
      <c r="A124" s="8" t="s">
        <v>3</v>
      </c>
      <c r="B124" s="23">
        <v>4333878</v>
      </c>
      <c r="C124" s="23">
        <v>14464967</v>
      </c>
      <c r="D124" s="23">
        <v>1120966</v>
      </c>
      <c r="E124" s="23">
        <v>3850652</v>
      </c>
      <c r="F124" s="23">
        <v>17203094</v>
      </c>
      <c r="G124" s="23">
        <v>32759</v>
      </c>
      <c r="H124" s="23">
        <f>26468172-G124</f>
        <v>26435413</v>
      </c>
      <c r="I124" s="23">
        <f t="shared" si="4"/>
        <v>67441729</v>
      </c>
      <c r="K124" s="10"/>
      <c r="L124" s="10"/>
    </row>
    <row r="125" spans="1:12" ht="12.75">
      <c r="A125" s="8" t="s">
        <v>4</v>
      </c>
      <c r="B125" s="23">
        <v>4138131</v>
      </c>
      <c r="C125" s="23">
        <v>14400234</v>
      </c>
      <c r="D125" s="23">
        <v>1066302</v>
      </c>
      <c r="E125" s="23">
        <v>3175756</v>
      </c>
      <c r="F125" s="23">
        <v>19179193</v>
      </c>
      <c r="G125" s="23">
        <v>27868</v>
      </c>
      <c r="H125" s="23">
        <f>27870085-G125</f>
        <v>27842217</v>
      </c>
      <c r="I125" s="23">
        <f t="shared" si="4"/>
        <v>69829701</v>
      </c>
      <c r="K125" s="10"/>
      <c r="L125" s="10"/>
    </row>
    <row r="126" spans="1:12" ht="12.75">
      <c r="A126" s="8" t="s">
        <v>34</v>
      </c>
      <c r="B126" s="23">
        <v>4059687</v>
      </c>
      <c r="C126" s="23">
        <v>14552954</v>
      </c>
      <c r="D126" s="23">
        <v>1065074</v>
      </c>
      <c r="E126" s="23">
        <v>2916411</v>
      </c>
      <c r="F126" s="23">
        <v>20464110</v>
      </c>
      <c r="G126" s="23">
        <v>21703</v>
      </c>
      <c r="H126" s="23">
        <f>27866403-G126</f>
        <v>27844700</v>
      </c>
      <c r="I126" s="23">
        <f t="shared" si="4"/>
        <v>70924639</v>
      </c>
      <c r="K126" s="10"/>
      <c r="L126" s="10"/>
    </row>
    <row r="127" spans="1:12" ht="12.75">
      <c r="A127" s="8" t="s">
        <v>6</v>
      </c>
      <c r="B127" s="23">
        <v>4097753</v>
      </c>
      <c r="C127" s="23">
        <v>14833452</v>
      </c>
      <c r="D127" s="23">
        <v>1336257</v>
      </c>
      <c r="E127" s="23">
        <v>2889428</v>
      </c>
      <c r="F127" s="23">
        <v>19182118</v>
      </c>
      <c r="G127" s="23"/>
      <c r="H127" s="23">
        <v>27136994</v>
      </c>
      <c r="I127" s="23">
        <f t="shared" si="4"/>
        <v>69476002</v>
      </c>
      <c r="K127" s="10"/>
      <c r="L127" s="10"/>
    </row>
    <row r="128" spans="1:12" ht="12.75">
      <c r="A128" s="8" t="s">
        <v>6</v>
      </c>
      <c r="B128" s="23">
        <v>4885447</v>
      </c>
      <c r="C128" s="23">
        <f>14491235+487910</f>
        <v>14979145</v>
      </c>
      <c r="D128" s="23">
        <v>1428145</v>
      </c>
      <c r="E128" s="23">
        <v>3066145</v>
      </c>
      <c r="F128" s="23">
        <v>20460537</v>
      </c>
      <c r="G128" s="23">
        <v>39731</v>
      </c>
      <c r="H128" s="23">
        <f>26899835-G128</f>
        <v>26860104</v>
      </c>
      <c r="I128" s="23">
        <f t="shared" si="4"/>
        <v>71719254</v>
      </c>
      <c r="K128" s="10"/>
      <c r="L128" s="10"/>
    </row>
    <row r="129" spans="1:12" ht="12.75">
      <c r="A129" s="8" t="s">
        <v>35</v>
      </c>
      <c r="B129" s="23">
        <v>4457943</v>
      </c>
      <c r="C129" s="23">
        <v>15302377</v>
      </c>
      <c r="D129" s="23">
        <v>1675868</v>
      </c>
      <c r="E129" s="23">
        <v>2864521</v>
      </c>
      <c r="F129" s="23">
        <v>18657694</v>
      </c>
      <c r="G129" s="23">
        <v>26863</v>
      </c>
      <c r="H129" s="23">
        <f>29791738-G129</f>
        <v>29764875</v>
      </c>
      <c r="I129" s="23">
        <f t="shared" si="4"/>
        <v>72750141</v>
      </c>
      <c r="K129" s="10"/>
      <c r="L129" s="10"/>
    </row>
    <row r="130" spans="1:12" ht="12.75">
      <c r="A130" s="8" t="s">
        <v>7</v>
      </c>
      <c r="B130" s="23">
        <v>4443756</v>
      </c>
      <c r="C130" s="23">
        <v>15096859</v>
      </c>
      <c r="D130" s="23">
        <v>1508205</v>
      </c>
      <c r="E130" s="23">
        <v>2651936</v>
      </c>
      <c r="F130" s="23">
        <v>19115535</v>
      </c>
      <c r="G130" s="23">
        <v>31866</v>
      </c>
      <c r="H130" s="23">
        <f>29166230-G130</f>
        <v>29134364</v>
      </c>
      <c r="I130" s="23">
        <f t="shared" si="4"/>
        <v>71982521</v>
      </c>
      <c r="K130" s="10"/>
      <c r="L130" s="10"/>
    </row>
    <row r="131" spans="1:12" ht="12.75">
      <c r="A131" s="8" t="s">
        <v>8</v>
      </c>
      <c r="B131" s="23">
        <v>4397615</v>
      </c>
      <c r="C131" s="23">
        <f>14702079+447241</f>
        <v>15149320</v>
      </c>
      <c r="D131" s="23">
        <v>1444098</v>
      </c>
      <c r="E131" s="23">
        <v>1165293</v>
      </c>
      <c r="F131" s="23">
        <v>17202888</v>
      </c>
      <c r="G131" s="23">
        <v>39486</v>
      </c>
      <c r="H131" s="23">
        <f>26190909-G131</f>
        <v>26151423</v>
      </c>
      <c r="I131" s="23">
        <f t="shared" si="4"/>
        <v>65550123</v>
      </c>
      <c r="K131" s="10"/>
      <c r="L131" s="10"/>
    </row>
    <row r="132" spans="1:12" ht="12.75">
      <c r="A132" s="8" t="s">
        <v>9</v>
      </c>
      <c r="B132" s="23">
        <v>6054737</v>
      </c>
      <c r="C132" s="23">
        <f>14821661+890284</f>
        <v>15711945</v>
      </c>
      <c r="D132" s="23">
        <v>1375069</v>
      </c>
      <c r="E132" s="23">
        <v>769775</v>
      </c>
      <c r="F132" s="23">
        <v>20295774</v>
      </c>
      <c r="G132" s="23">
        <v>42104</v>
      </c>
      <c r="H132" s="23">
        <f>25406521-G132</f>
        <v>25364417</v>
      </c>
      <c r="I132" s="23">
        <f t="shared" si="4"/>
        <v>69613821</v>
      </c>
      <c r="K132" s="10"/>
      <c r="L132" s="10"/>
    </row>
    <row r="133" spans="1:9" ht="12.75">
      <c r="A133" s="8"/>
      <c r="B133" s="23"/>
      <c r="C133" s="23"/>
      <c r="D133" s="23"/>
      <c r="E133" s="23"/>
      <c r="F133" s="23"/>
      <c r="G133" s="23"/>
      <c r="H133" s="23"/>
      <c r="I133" s="23"/>
    </row>
    <row r="134" spans="1:9" ht="12.75">
      <c r="A134" s="7">
        <v>2007</v>
      </c>
      <c r="B134" s="23"/>
      <c r="C134" s="23"/>
      <c r="D134" s="23"/>
      <c r="E134" s="23"/>
      <c r="F134" s="23"/>
      <c r="G134" s="23"/>
      <c r="H134" s="23"/>
      <c r="I134" s="23"/>
    </row>
    <row r="135" spans="1:12" ht="12.75">
      <c r="A135" s="8" t="s">
        <v>0</v>
      </c>
      <c r="B135" s="23">
        <v>4755435</v>
      </c>
      <c r="C135" s="23">
        <f>15326962+931391</f>
        <v>16258353</v>
      </c>
      <c r="D135" s="23">
        <v>1273664</v>
      </c>
      <c r="E135" s="23">
        <v>949245</v>
      </c>
      <c r="F135" s="23">
        <v>17525531</v>
      </c>
      <c r="G135" s="23">
        <v>42536</v>
      </c>
      <c r="H135" s="23">
        <f>26657189-G135</f>
        <v>26614653</v>
      </c>
      <c r="I135" s="23">
        <f aca="true" t="shared" si="5" ref="I135:I141">SUM(B135:H135)</f>
        <v>67419417</v>
      </c>
      <c r="K135" s="10"/>
      <c r="L135" s="9"/>
    </row>
    <row r="136" spans="1:12" ht="12.75">
      <c r="A136" s="8" t="s">
        <v>1</v>
      </c>
      <c r="B136" s="23">
        <v>4433698</v>
      </c>
      <c r="C136" s="23">
        <f>15832678+676086</f>
        <v>16508764</v>
      </c>
      <c r="D136" s="23">
        <v>1340414</v>
      </c>
      <c r="E136" s="23">
        <v>1064440</v>
      </c>
      <c r="F136" s="23">
        <v>13697717</v>
      </c>
      <c r="G136" s="23">
        <v>142301</v>
      </c>
      <c r="H136" s="23">
        <f>24595104-G136</f>
        <v>24452803</v>
      </c>
      <c r="I136" s="23">
        <f t="shared" si="5"/>
        <v>61640137</v>
      </c>
      <c r="K136" s="10"/>
      <c r="L136" s="9"/>
    </row>
    <row r="137" spans="1:12" ht="12.75">
      <c r="A137" s="8" t="s">
        <v>2</v>
      </c>
      <c r="B137" s="23">
        <v>4876841</v>
      </c>
      <c r="C137" s="23">
        <f>15734181+967169</f>
        <v>16701350</v>
      </c>
      <c r="D137" s="23">
        <v>1094926</v>
      </c>
      <c r="E137" s="23">
        <v>1183656</v>
      </c>
      <c r="F137" s="23">
        <v>16484086</v>
      </c>
      <c r="G137" s="23">
        <v>235388</v>
      </c>
      <c r="H137" s="23">
        <f>23950852-G137</f>
        <v>23715464</v>
      </c>
      <c r="I137" s="23">
        <f t="shared" si="5"/>
        <v>64291711</v>
      </c>
      <c r="K137" s="10"/>
      <c r="L137" s="9"/>
    </row>
    <row r="138" spans="1:12" ht="12.75">
      <c r="A138" s="8" t="s">
        <v>3</v>
      </c>
      <c r="B138" s="23">
        <v>5093018</v>
      </c>
      <c r="C138" s="23">
        <f>15775414+873951</f>
        <v>16649365</v>
      </c>
      <c r="D138" s="23">
        <v>990608</v>
      </c>
      <c r="E138" s="23">
        <v>1082898</v>
      </c>
      <c r="F138" s="23">
        <v>14894847</v>
      </c>
      <c r="G138" s="23">
        <v>227098</v>
      </c>
      <c r="H138" s="23">
        <v>27193857</v>
      </c>
      <c r="I138" s="23">
        <f t="shared" si="5"/>
        <v>66131691</v>
      </c>
      <c r="L138" s="9"/>
    </row>
    <row r="139" spans="1:12" ht="12.75">
      <c r="A139" s="8" t="s">
        <v>4</v>
      </c>
      <c r="B139" s="23">
        <v>4765743</v>
      </c>
      <c r="C139" s="23">
        <v>16644831</v>
      </c>
      <c r="D139" s="23">
        <v>1060604</v>
      </c>
      <c r="E139" s="23">
        <v>969725</v>
      </c>
      <c r="F139" s="23">
        <v>14408859</v>
      </c>
      <c r="G139" s="23">
        <v>237979</v>
      </c>
      <c r="H139" s="23">
        <v>20295373</v>
      </c>
      <c r="I139" s="23">
        <f t="shared" si="5"/>
        <v>58383114</v>
      </c>
      <c r="L139" s="9"/>
    </row>
    <row r="140" spans="1:12" ht="12.75">
      <c r="A140" s="8" t="s">
        <v>34</v>
      </c>
      <c r="B140" s="23">
        <v>4608150</v>
      </c>
      <c r="C140" s="23">
        <v>16691624</v>
      </c>
      <c r="D140" s="23">
        <v>1444384</v>
      </c>
      <c r="E140" s="23">
        <v>1362589</v>
      </c>
      <c r="F140" s="23">
        <v>14017119</v>
      </c>
      <c r="G140" s="23">
        <v>239852</v>
      </c>
      <c r="H140" s="23">
        <v>19264847</v>
      </c>
      <c r="I140" s="23">
        <f t="shared" si="5"/>
        <v>57628565</v>
      </c>
      <c r="L140" s="9"/>
    </row>
    <row r="141" spans="1:12" ht="12.75">
      <c r="A141" s="8" t="s">
        <v>6</v>
      </c>
      <c r="B141" s="23">
        <v>4482684</v>
      </c>
      <c r="C141" s="23">
        <v>16700590</v>
      </c>
      <c r="D141" s="23">
        <v>1614933</v>
      </c>
      <c r="E141" s="23">
        <v>2177529</v>
      </c>
      <c r="F141" s="23">
        <v>12709836</v>
      </c>
      <c r="G141" s="23">
        <v>232159</v>
      </c>
      <c r="H141" s="23">
        <v>17973784</v>
      </c>
      <c r="I141" s="23">
        <f t="shared" si="5"/>
        <v>55891515</v>
      </c>
      <c r="L141" s="9"/>
    </row>
    <row r="142" spans="1:12" ht="12.75">
      <c r="A142" s="8" t="s">
        <v>6</v>
      </c>
      <c r="B142" s="23">
        <v>5002106</v>
      </c>
      <c r="C142" s="23">
        <v>17017235</v>
      </c>
      <c r="D142" s="23">
        <v>1538363</v>
      </c>
      <c r="E142" s="23">
        <v>3091748</v>
      </c>
      <c r="F142" s="23">
        <v>13315976</v>
      </c>
      <c r="G142" s="23">
        <v>1101587</v>
      </c>
      <c r="H142" s="23">
        <v>14976285</v>
      </c>
      <c r="I142" s="23">
        <f>SUM(B142:H142)</f>
        <v>56043300</v>
      </c>
      <c r="L142" s="9"/>
    </row>
    <row r="143" spans="1:12" ht="12.75">
      <c r="A143" s="8" t="s">
        <v>35</v>
      </c>
      <c r="B143" s="23">
        <v>4862128</v>
      </c>
      <c r="C143" s="23">
        <v>17356634</v>
      </c>
      <c r="D143" s="23">
        <v>1681636</v>
      </c>
      <c r="E143" s="23">
        <v>1206401</v>
      </c>
      <c r="F143" s="23">
        <v>14191747</v>
      </c>
      <c r="G143" s="23">
        <v>498743</v>
      </c>
      <c r="H143" s="23">
        <f>601614+14586412</f>
        <v>15188026</v>
      </c>
      <c r="I143" s="23">
        <f>SUM(B143:H143)</f>
        <v>54985315</v>
      </c>
      <c r="K143" s="9"/>
      <c r="L143" s="9"/>
    </row>
    <row r="144" spans="1:12" ht="12.75">
      <c r="A144" s="8" t="s">
        <v>7</v>
      </c>
      <c r="B144" s="23">
        <v>4775213</v>
      </c>
      <c r="C144" s="23">
        <v>17368438</v>
      </c>
      <c r="D144" s="23">
        <v>2102999</v>
      </c>
      <c r="E144" s="23">
        <v>681042</v>
      </c>
      <c r="F144" s="23">
        <v>11262290</v>
      </c>
      <c r="G144" s="23">
        <v>558629</v>
      </c>
      <c r="H144" s="23">
        <v>14429215</v>
      </c>
      <c r="I144" s="23">
        <f>SUM(B144:H144)</f>
        <v>51177826</v>
      </c>
      <c r="L144" s="9"/>
    </row>
    <row r="145" spans="1:12" ht="12.75">
      <c r="A145" s="8" t="s">
        <v>8</v>
      </c>
      <c r="B145" s="23">
        <v>4955194</v>
      </c>
      <c r="C145" s="23">
        <v>17645872</v>
      </c>
      <c r="D145" s="23">
        <v>2257275</v>
      </c>
      <c r="E145" s="23">
        <v>584622</v>
      </c>
      <c r="F145" s="23">
        <v>14668538</v>
      </c>
      <c r="G145" s="23">
        <v>451444</v>
      </c>
      <c r="H145" s="23">
        <v>13554830</v>
      </c>
      <c r="I145" s="23">
        <f>SUM(B145:H145)</f>
        <v>54117775</v>
      </c>
      <c r="L145" s="9"/>
    </row>
    <row r="146" spans="1:12" ht="12.75">
      <c r="A146" s="8" t="s">
        <v>9</v>
      </c>
      <c r="B146" s="23">
        <v>7343303</v>
      </c>
      <c r="C146" s="23">
        <f>17259827+792985</f>
        <v>18052812</v>
      </c>
      <c r="D146" s="23">
        <v>2341021</v>
      </c>
      <c r="E146" s="23">
        <v>585321</v>
      </c>
      <c r="F146" s="23">
        <v>15282070</v>
      </c>
      <c r="G146" s="23">
        <v>659505</v>
      </c>
      <c r="H146" s="23">
        <f>662679+12642445</f>
        <v>13305124</v>
      </c>
      <c r="I146" s="23">
        <f>SUM(B146:H146)</f>
        <v>57569156</v>
      </c>
      <c r="L146" s="9"/>
    </row>
    <row r="147" spans="1:9" ht="12.75">
      <c r="A147" s="8"/>
      <c r="B147" s="23"/>
      <c r="C147" s="23"/>
      <c r="D147" s="23"/>
      <c r="E147" s="23"/>
      <c r="F147" s="23"/>
      <c r="G147" s="23"/>
      <c r="H147" s="23"/>
      <c r="I147" s="23"/>
    </row>
    <row r="148" spans="1:9" ht="12.75">
      <c r="A148" s="7">
        <v>2008</v>
      </c>
      <c r="B148" s="23"/>
      <c r="C148" s="23"/>
      <c r="D148" s="23"/>
      <c r="E148" s="23"/>
      <c r="F148" s="23"/>
      <c r="G148" s="23"/>
      <c r="H148" s="23"/>
      <c r="I148" s="23"/>
    </row>
    <row r="149" spans="1:9" ht="12.75">
      <c r="A149" s="8" t="s">
        <v>0</v>
      </c>
      <c r="B149" s="23">
        <v>5371977</v>
      </c>
      <c r="C149" s="23">
        <v>18191142</v>
      </c>
      <c r="D149" s="23">
        <v>2045038</v>
      </c>
      <c r="E149" s="23">
        <v>811201</v>
      </c>
      <c r="F149" s="23">
        <v>16853621</v>
      </c>
      <c r="G149" s="23">
        <v>691751</v>
      </c>
      <c r="H149" s="23">
        <v>20902352</v>
      </c>
      <c r="I149" s="23">
        <f>SUM(B149:H149)</f>
        <v>64867082</v>
      </c>
    </row>
    <row r="150" spans="1:9" ht="12.75">
      <c r="A150" s="8" t="s">
        <v>1</v>
      </c>
      <c r="B150" s="23">
        <v>4671242</v>
      </c>
      <c r="C150" s="23">
        <v>18386472</v>
      </c>
      <c r="D150" s="23">
        <v>1858801</v>
      </c>
      <c r="E150" s="23">
        <v>1626511</v>
      </c>
      <c r="F150" s="23">
        <v>16385330</v>
      </c>
      <c r="G150" s="23">
        <v>751573</v>
      </c>
      <c r="H150" s="23">
        <v>19670440</v>
      </c>
      <c r="I150" s="23">
        <f aca="true" t="shared" si="6" ref="I150:I160">SUM(B150:H150)</f>
        <v>63350369</v>
      </c>
    </row>
    <row r="151" spans="1:9" ht="12.75">
      <c r="A151" s="8" t="s">
        <v>2</v>
      </c>
      <c r="B151" s="23">
        <v>5206310</v>
      </c>
      <c r="C151" s="23">
        <v>18787436</v>
      </c>
      <c r="D151" s="23">
        <v>1631392</v>
      </c>
      <c r="E151" s="23">
        <v>1563896</v>
      </c>
      <c r="F151" s="23">
        <v>19504703</v>
      </c>
      <c r="G151" s="23">
        <v>359602</v>
      </c>
      <c r="H151" s="23">
        <v>18508541</v>
      </c>
      <c r="I151" s="23">
        <f t="shared" si="6"/>
        <v>65561880</v>
      </c>
    </row>
    <row r="152" spans="1:9" ht="12.75">
      <c r="A152" s="8" t="s">
        <v>3</v>
      </c>
      <c r="B152" s="23">
        <v>4735692</v>
      </c>
      <c r="C152" s="23">
        <v>18286536</v>
      </c>
      <c r="D152" s="23">
        <v>1821091</v>
      </c>
      <c r="E152" s="23">
        <v>1371434</v>
      </c>
      <c r="F152" s="23">
        <v>24083126</v>
      </c>
      <c r="G152" s="23">
        <v>344459</v>
      </c>
      <c r="H152" s="23">
        <v>21485249</v>
      </c>
      <c r="I152" s="23">
        <f t="shared" si="6"/>
        <v>72127587</v>
      </c>
    </row>
    <row r="153" spans="1:9" ht="12.75">
      <c r="A153" s="8" t="s">
        <v>4</v>
      </c>
      <c r="B153" s="23">
        <v>4578008</v>
      </c>
      <c r="C153" s="23">
        <v>18155404</v>
      </c>
      <c r="D153" s="23">
        <v>1760767</v>
      </c>
      <c r="E153" s="23">
        <v>1353425</v>
      </c>
      <c r="F153" s="23">
        <v>24985337</v>
      </c>
      <c r="G153" s="23">
        <v>222806</v>
      </c>
      <c r="H153" s="23">
        <v>23983667</v>
      </c>
      <c r="I153" s="23">
        <f t="shared" si="6"/>
        <v>75039414</v>
      </c>
    </row>
    <row r="154" spans="1:9" ht="12.75">
      <c r="A154" s="8" t="s">
        <v>34</v>
      </c>
      <c r="B154" s="23">
        <v>4648159</v>
      </c>
      <c r="C154" s="23">
        <v>18520440</v>
      </c>
      <c r="D154" s="23">
        <v>1701468</v>
      </c>
      <c r="E154" s="23">
        <v>1138282</v>
      </c>
      <c r="F154" s="23">
        <v>21746064</v>
      </c>
      <c r="G154" s="23">
        <v>1219652</v>
      </c>
      <c r="H154" s="23">
        <v>24862697</v>
      </c>
      <c r="I154" s="23">
        <f t="shared" si="6"/>
        <v>73836762</v>
      </c>
    </row>
    <row r="155" spans="1:9" ht="12.75">
      <c r="A155" s="8" t="s">
        <v>6</v>
      </c>
      <c r="B155" s="23">
        <v>5074892</v>
      </c>
      <c r="C155" s="23">
        <v>18299056</v>
      </c>
      <c r="D155" s="23">
        <v>1625607</v>
      </c>
      <c r="E155" s="23">
        <v>1681432</v>
      </c>
      <c r="F155" s="23">
        <v>19204103</v>
      </c>
      <c r="G155" s="23">
        <v>799557</v>
      </c>
      <c r="H155" s="23">
        <v>24695175</v>
      </c>
      <c r="I155" s="23">
        <f t="shared" si="6"/>
        <v>71379822</v>
      </c>
    </row>
    <row r="156" spans="1:9" ht="12.75">
      <c r="A156" s="8" t="s">
        <v>6</v>
      </c>
      <c r="B156" s="23">
        <v>4954527</v>
      </c>
      <c r="C156" s="23">
        <v>18691105</v>
      </c>
      <c r="D156" s="23">
        <v>1550851</v>
      </c>
      <c r="E156" s="23">
        <v>1816668</v>
      </c>
      <c r="F156" s="23">
        <v>23944309</v>
      </c>
      <c r="G156" s="23">
        <v>598108</v>
      </c>
      <c r="H156" s="23">
        <v>26102458</v>
      </c>
      <c r="I156" s="23">
        <f t="shared" si="6"/>
        <v>77658026</v>
      </c>
    </row>
    <row r="157" spans="1:9" ht="12.75">
      <c r="A157" s="8" t="s">
        <v>35</v>
      </c>
      <c r="B157" s="23">
        <v>5019818</v>
      </c>
      <c r="C157" s="23">
        <v>18985089</v>
      </c>
      <c r="D157" s="23">
        <v>1585048</v>
      </c>
      <c r="E157" s="23">
        <v>1921431</v>
      </c>
      <c r="F157" s="23">
        <v>26966221</v>
      </c>
      <c r="G157" s="23">
        <v>532922</v>
      </c>
      <c r="H157" s="23">
        <v>26234725</v>
      </c>
      <c r="I157" s="23">
        <f t="shared" si="6"/>
        <v>81245254</v>
      </c>
    </row>
    <row r="158" spans="1:9" ht="12.75">
      <c r="A158" s="8" t="s">
        <v>7</v>
      </c>
      <c r="B158" s="23">
        <v>5204149</v>
      </c>
      <c r="C158" s="23">
        <v>18882760</v>
      </c>
      <c r="D158" s="23">
        <v>1388091</v>
      </c>
      <c r="E158" s="23">
        <v>1889338</v>
      </c>
      <c r="F158" s="23">
        <v>23138400</v>
      </c>
      <c r="G158" s="23">
        <v>351764</v>
      </c>
      <c r="H158" s="23">
        <v>26447414</v>
      </c>
      <c r="I158" s="23">
        <f t="shared" si="6"/>
        <v>77301916</v>
      </c>
    </row>
    <row r="159" spans="1:9" ht="12.75">
      <c r="A159" s="8" t="s">
        <v>8</v>
      </c>
      <c r="B159" s="23">
        <v>5083364</v>
      </c>
      <c r="C159" s="23">
        <v>18899451</v>
      </c>
      <c r="D159" s="23">
        <v>1245982</v>
      </c>
      <c r="E159" s="23">
        <v>1486947</v>
      </c>
      <c r="F159" s="23">
        <v>19954708</v>
      </c>
      <c r="G159" s="23">
        <v>649877</v>
      </c>
      <c r="H159" s="23">
        <v>25753319</v>
      </c>
      <c r="I159" s="23">
        <f t="shared" si="6"/>
        <v>73073648</v>
      </c>
    </row>
    <row r="160" spans="1:9" ht="12.75">
      <c r="A160" s="8" t="s">
        <v>9</v>
      </c>
      <c r="B160" s="23">
        <v>6655152</v>
      </c>
      <c r="C160" s="23">
        <v>22287808</v>
      </c>
      <c r="D160" s="23">
        <v>938781</v>
      </c>
      <c r="E160" s="23">
        <v>1293625</v>
      </c>
      <c r="F160" s="23">
        <v>16807960</v>
      </c>
      <c r="G160" s="23">
        <v>817669</v>
      </c>
      <c r="H160" s="23">
        <v>25067990</v>
      </c>
      <c r="I160" s="23">
        <f t="shared" si="6"/>
        <v>73868985</v>
      </c>
    </row>
    <row r="161" spans="1:9" ht="12.75">
      <c r="A161" s="8"/>
      <c r="B161" s="23"/>
      <c r="C161" s="23"/>
      <c r="D161" s="23"/>
      <c r="E161" s="23"/>
      <c r="F161" s="23"/>
      <c r="G161" s="23"/>
      <c r="H161" s="23"/>
      <c r="I161" s="23"/>
    </row>
    <row r="162" spans="1:9" ht="12.75">
      <c r="A162" s="7">
        <v>2009</v>
      </c>
      <c r="B162" s="23"/>
      <c r="C162" s="23"/>
      <c r="D162" s="23"/>
      <c r="E162" s="23"/>
      <c r="F162" s="23"/>
      <c r="G162" s="23"/>
      <c r="H162" s="23"/>
      <c r="I162" s="23"/>
    </row>
    <row r="163" spans="1:9" ht="12.75">
      <c r="A163" s="8" t="s">
        <v>0</v>
      </c>
      <c r="B163" s="23">
        <v>5459496.855999999</v>
      </c>
      <c r="C163" s="23">
        <v>27417509.597</v>
      </c>
      <c r="D163" s="23">
        <v>731226.8920000001</v>
      </c>
      <c r="E163" s="23">
        <v>1478903.8869999999</v>
      </c>
      <c r="F163" s="23">
        <v>17802754.879</v>
      </c>
      <c r="G163" s="23">
        <v>737671.32</v>
      </c>
      <c r="H163" s="23">
        <v>23234526.145</v>
      </c>
      <c r="I163" s="23">
        <v>76862089.576</v>
      </c>
    </row>
    <row r="164" spans="1:9" ht="12.75">
      <c r="A164" s="8" t="s">
        <v>1</v>
      </c>
      <c r="B164" s="23">
        <f>'[21]JAN09'!$B$20</f>
        <v>4678469.354</v>
      </c>
      <c r="C164" s="23">
        <f>'[21]JAN09'!$D$20+'[21]JAN09'!$E$20</f>
        <v>28614236.484000005</v>
      </c>
      <c r="D164" s="23">
        <f>'[21]JAN09'!$L$20</f>
        <v>749132.018</v>
      </c>
      <c r="E164" s="23">
        <f>'[21]JAN09'!$M$20</f>
        <v>1368378.8569999998</v>
      </c>
      <c r="F164" s="23">
        <f>'[21]JAN09'!$G$20</f>
        <v>17999497.270000003</v>
      </c>
      <c r="G164" s="23">
        <f>'[21]JAN09'!$P$20</f>
        <v>560101.105</v>
      </c>
      <c r="H164" s="23">
        <f>'[21]JAN09'!$Q$20</f>
        <v>20346503.609</v>
      </c>
      <c r="I164" s="23">
        <v>74316319.13300002</v>
      </c>
    </row>
    <row r="165" spans="1:9" ht="12.75">
      <c r="A165" s="8" t="s">
        <v>2</v>
      </c>
      <c r="B165" s="23">
        <f>'[22]MAR09'!$B$20</f>
        <v>5110180.812</v>
      </c>
      <c r="C165" s="23">
        <f>'[22]MAR09'!$D$20+'[22]MAR09'!$E$20</f>
        <v>29530383.646</v>
      </c>
      <c r="D165" s="23">
        <f>'[22]MAR09'!$L$20</f>
        <v>617484.519</v>
      </c>
      <c r="E165" s="23">
        <f>'[22]MAR09'!$M$20</f>
        <v>2941199.758</v>
      </c>
      <c r="F165" s="23">
        <f>'[22]MAR09'!$G$20</f>
        <v>18284023.361</v>
      </c>
      <c r="G165" s="23">
        <f>'[22]MAR09'!$P$20</f>
        <v>199149.95799999998</v>
      </c>
      <c r="H165" s="23">
        <f>'[22]MAR09'!$Q$20</f>
        <v>23285679.531</v>
      </c>
      <c r="I165" s="23">
        <v>79968101.58500001</v>
      </c>
    </row>
    <row r="166" spans="1:9" ht="12.75">
      <c r="A166" s="8" t="s">
        <v>3</v>
      </c>
      <c r="B166" s="23">
        <f>'[1]APR09'!$B$20</f>
        <v>5188274.865</v>
      </c>
      <c r="C166" s="23">
        <f>'[1]APR09'!$D$20+'[1]APR09'!$E$20</f>
        <v>29955728.19</v>
      </c>
      <c r="D166" s="23">
        <f>'[1]APR09'!$L$20</f>
        <v>464874.224</v>
      </c>
      <c r="E166" s="23">
        <f>'[1]APR09'!$M$20</f>
        <v>4073566.6610000003</v>
      </c>
      <c r="F166" s="23">
        <f>'[1]APR09'!$G$20</f>
        <v>15827481.418</v>
      </c>
      <c r="G166" s="23">
        <f>'[1]APR09'!$P$20</f>
        <v>314999.523</v>
      </c>
      <c r="H166" s="23">
        <f>'[1]APR09'!$Q$20</f>
        <v>23433995.757999998</v>
      </c>
      <c r="I166" s="23">
        <f aca="true" t="shared" si="7" ref="I166:I171">SUM(B166:H166)</f>
        <v>79258920.639</v>
      </c>
    </row>
    <row r="167" spans="1:9" ht="12.75">
      <c r="A167" s="8" t="s">
        <v>4</v>
      </c>
      <c r="B167" s="23">
        <f>'[2]MAY09'!$B$20</f>
        <v>5291925.875</v>
      </c>
      <c r="C167" s="23">
        <f>'[2]MAY09'!$D$20+'[2]MAY09'!$E$20</f>
        <v>30223812.753</v>
      </c>
      <c r="D167" s="23">
        <f>'[2]MAY09'!$L$20</f>
        <v>413387.808</v>
      </c>
      <c r="E167" s="23">
        <f>'[2]MAY09'!$M$20</f>
        <v>4076037.3719999995</v>
      </c>
      <c r="F167" s="23">
        <f>'[2]MAY09'!$G$20</f>
        <v>16566740.089</v>
      </c>
      <c r="G167" s="23">
        <f>'[2]MAY09'!$P$20</f>
        <v>324366.968</v>
      </c>
      <c r="H167" s="23">
        <f>'[2]MAY09'!$Q$20</f>
        <v>23370110.664</v>
      </c>
      <c r="I167" s="23">
        <f t="shared" si="7"/>
        <v>80266381.529</v>
      </c>
    </row>
    <row r="168" spans="1:9" ht="12.75">
      <c r="A168" s="8" t="s">
        <v>34</v>
      </c>
      <c r="B168" s="23">
        <f>'[3]MAY09'!$B$20</f>
        <v>5196235.389</v>
      </c>
      <c r="C168" s="23">
        <f>'[3]MAY09'!$D$20+'[3]MAY09'!$E$20</f>
        <v>31291757.4</v>
      </c>
      <c r="D168" s="23">
        <f>'[3]MAY09'!$L$20</f>
        <v>359803.661</v>
      </c>
      <c r="E168" s="23">
        <f>'[3]MAY09'!$M$20</f>
        <v>3926635.185</v>
      </c>
      <c r="F168" s="23">
        <f>'[3]MAY09'!$G$20</f>
        <v>13835500.717</v>
      </c>
      <c r="G168" s="23">
        <f>'[3]MAY09'!$P$20</f>
        <v>195512.783</v>
      </c>
      <c r="H168" s="23">
        <f>'[3]MAY09'!$Q$20</f>
        <v>23353706.981999997</v>
      </c>
      <c r="I168" s="23">
        <f t="shared" si="7"/>
        <v>78159152.117</v>
      </c>
    </row>
    <row r="169" spans="1:9" ht="12.75">
      <c r="A169" s="8" t="s">
        <v>6</v>
      </c>
      <c r="B169" s="23">
        <f>'[5]MAY09'!$B$20</f>
        <v>5225083.027</v>
      </c>
      <c r="C169" s="23">
        <f>'[5]MAY09'!$D$20+'[5]MAY09'!$E$20</f>
        <v>29543237.058999997</v>
      </c>
      <c r="D169" s="23">
        <f>'[5]MAY09'!$L$20</f>
        <v>406428.689</v>
      </c>
      <c r="E169" s="23">
        <f>'[5]MAY09'!$M$20</f>
        <v>2966533.247</v>
      </c>
      <c r="F169" s="23">
        <f>'[5]MAY09'!$G$20</f>
        <v>14277565.694</v>
      </c>
      <c r="G169" s="23">
        <f>'[5]MAY09'!$P$20</f>
        <v>65191.983</v>
      </c>
      <c r="H169" s="23">
        <f>'[5]MAY09'!$Q$20</f>
        <v>20325096.241</v>
      </c>
      <c r="I169" s="23">
        <f t="shared" si="7"/>
        <v>72809135.94</v>
      </c>
    </row>
    <row r="170" spans="1:9" ht="12.75">
      <c r="A170" s="8" t="s">
        <v>6</v>
      </c>
      <c r="B170" s="23">
        <f>'[5]MAY09'!$B$20</f>
        <v>5225083.027</v>
      </c>
      <c r="C170" s="23">
        <f>'[5]MAY09'!$D$20+'[5]MAY09'!$E$20</f>
        <v>29543237.058999997</v>
      </c>
      <c r="D170" s="23">
        <f>'[5]MAY09'!$L$20</f>
        <v>406428.689</v>
      </c>
      <c r="E170" s="23">
        <f>'[5]MAY09'!$M$20</f>
        <v>2966533.247</v>
      </c>
      <c r="F170" s="23">
        <f>'[5]MAY09'!$G$20</f>
        <v>14277565.694</v>
      </c>
      <c r="G170" s="23">
        <f>'[5]MAY09'!$P$20</f>
        <v>65191.983</v>
      </c>
      <c r="H170" s="23">
        <f>'[5]MAY09'!$Q$20</f>
        <v>20325096.241</v>
      </c>
      <c r="I170" s="23">
        <f t="shared" si="7"/>
        <v>72809135.94</v>
      </c>
    </row>
    <row r="171" spans="1:9" ht="12.75">
      <c r="A171" s="8" t="s">
        <v>35</v>
      </c>
      <c r="B171" s="23">
        <f>'[6]MAY09'!$B$20</f>
        <v>5217028.387</v>
      </c>
      <c r="C171" s="23">
        <f>'[6]MAY09'!$D$20+'[5]MAY09'!$E$20</f>
        <v>29160109.432000004</v>
      </c>
      <c r="D171" s="23">
        <f>'[6]MAY09'!$L$20</f>
        <v>470424.308</v>
      </c>
      <c r="E171" s="23">
        <f>'[6]MAY09'!$M$20</f>
        <v>3212281.179</v>
      </c>
      <c r="F171" s="23">
        <f>'[6]MAY09'!$G$20</f>
        <v>13667217.667000001</v>
      </c>
      <c r="G171" s="23">
        <f>'[6]MAY09'!$P$20</f>
        <v>106847.545</v>
      </c>
      <c r="H171" s="23">
        <f>'[6]MAY09'!$Q$20</f>
        <v>21835878.302000005</v>
      </c>
      <c r="I171" s="23">
        <f t="shared" si="7"/>
        <v>73669786.82000001</v>
      </c>
    </row>
    <row r="172" spans="1:9" ht="12.75">
      <c r="A172" s="8" t="s">
        <v>7</v>
      </c>
      <c r="B172" s="23">
        <f>'[7]OCT09'!$B$20</f>
        <v>5315557.739</v>
      </c>
      <c r="C172" s="23">
        <f>'[7]OCT09'!$D$20+'[7]OCT09'!$E$20</f>
        <v>30035950.228</v>
      </c>
      <c r="D172" s="23">
        <f>'[7]OCT09'!$L$20</f>
        <v>501713.168</v>
      </c>
      <c r="E172" s="23">
        <f>'[7]OCT09'!$M$20</f>
        <v>3510487.698</v>
      </c>
      <c r="F172" s="23">
        <f>'[7]OCT09'!$G$20</f>
        <v>14924965.907</v>
      </c>
      <c r="G172" s="23">
        <f>'[7]OCT09'!$P$20</f>
        <v>169279.429</v>
      </c>
      <c r="H172" s="23">
        <f>'[7]OCT09'!$Q$20</f>
        <v>20875430.560000002</v>
      </c>
      <c r="I172" s="23">
        <f>SUM(B172:H172)</f>
        <v>75333384.729</v>
      </c>
    </row>
    <row r="173" spans="1:9" ht="12.75">
      <c r="A173" s="8" t="s">
        <v>8</v>
      </c>
      <c r="B173" s="23">
        <f>'[8]OCT09'!$B$20</f>
        <v>5400802.527</v>
      </c>
      <c r="C173" s="23">
        <f>'[8]OCT09'!$D$20+'[8]OCT09'!$E$20</f>
        <v>30100759.172000002</v>
      </c>
      <c r="D173" s="23">
        <f>'[8]OCT09'!$L$20</f>
        <v>567712.742</v>
      </c>
      <c r="E173" s="23">
        <f>'[8]OCT09'!$M$20</f>
        <v>3711481.121</v>
      </c>
      <c r="F173" s="23">
        <f>'[8]OCT09'!$G$20</f>
        <v>11211955.128</v>
      </c>
      <c r="G173" s="23">
        <f>'[8]OCT09'!$P$20</f>
        <v>288325.13800000004</v>
      </c>
      <c r="H173" s="23">
        <f>'[8]OCT09'!$Q$20</f>
        <v>22958046.923</v>
      </c>
      <c r="I173" s="23">
        <f>SUM(B173:H173)</f>
        <v>74239082.75099999</v>
      </c>
    </row>
    <row r="174" spans="1:9" ht="12.75">
      <c r="A174" s="8" t="s">
        <v>9</v>
      </c>
      <c r="B174" s="23">
        <v>7044254.878999999</v>
      </c>
      <c r="C174" s="23">
        <f>'[9]OCT09'!$D$20+'[9]OCT09'!$E$20</f>
        <v>29908694.362000003</v>
      </c>
      <c r="D174" s="23">
        <f>'[9]OCT09'!$L$20</f>
        <v>552582.613</v>
      </c>
      <c r="E174" s="23">
        <f>'[9]OCT09'!$M$20</f>
        <v>2279944.705</v>
      </c>
      <c r="F174" s="23">
        <f>'[9]OCT09'!$G$20</f>
        <v>15213392.608000001</v>
      </c>
      <c r="G174" s="23">
        <f>'[9]OCT09'!$P$20</f>
        <v>320139.033</v>
      </c>
      <c r="H174" s="23">
        <f>'[9]OCT09'!$Q$20</f>
        <v>20983875.395999998</v>
      </c>
      <c r="I174" s="23">
        <f>SUM(B174:H174)</f>
        <v>76302883.596</v>
      </c>
    </row>
    <row r="175" spans="1:9" ht="12.75">
      <c r="A175" s="8"/>
      <c r="B175" s="23"/>
      <c r="C175" s="23"/>
      <c r="D175" s="23"/>
      <c r="E175" s="23"/>
      <c r="F175" s="23"/>
      <c r="G175" s="23"/>
      <c r="H175" s="23"/>
      <c r="I175" s="23"/>
    </row>
    <row r="176" spans="1:9" ht="12.75">
      <c r="A176" s="7">
        <v>2010</v>
      </c>
      <c r="B176" s="23"/>
      <c r="C176" s="23"/>
      <c r="D176" s="23"/>
      <c r="E176" s="23"/>
      <c r="F176" s="23"/>
      <c r="G176" s="23"/>
      <c r="H176" s="23"/>
      <c r="I176" s="23"/>
    </row>
    <row r="177" spans="1:9" ht="12.75">
      <c r="A177" s="8" t="s">
        <v>0</v>
      </c>
      <c r="B177" s="23">
        <f>'[10]JAN10'!$B$20</f>
        <v>6224710.4120000005</v>
      </c>
      <c r="C177" s="23">
        <f>'[10]JAN10'!$D$20+'[10]JAN10'!$E$20</f>
        <v>30156656.615</v>
      </c>
      <c r="D177" s="23">
        <f>'[10]JAN10'!$L$20</f>
        <v>555937.516</v>
      </c>
      <c r="E177" s="23">
        <f>'[10]JAN10'!$M$20</f>
        <v>897216.408</v>
      </c>
      <c r="F177" s="23">
        <f>'[10]JAN10'!$G$20</f>
        <v>18559328.854000002</v>
      </c>
      <c r="G177" s="23">
        <f>'[10]JAN10'!$P$20</f>
        <v>448660.418</v>
      </c>
      <c r="H177" s="23">
        <f>'[10]JAN10'!$Q$20</f>
        <v>19989916.834</v>
      </c>
      <c r="I177" s="23">
        <f aca="true" t="shared" si="8" ref="I177:I188">SUM(B177:H177)</f>
        <v>76832427.057</v>
      </c>
    </row>
    <row r="178" spans="1:9" ht="12.75">
      <c r="A178" s="8" t="s">
        <v>1</v>
      </c>
      <c r="B178" s="23">
        <f>'[11]FEB09'!$B$20</f>
        <v>5873430.421999999</v>
      </c>
      <c r="C178" s="23">
        <f>'[11]FEB09'!$D$20+'[11]FEB09'!$E$20</f>
        <v>31159700.510999996</v>
      </c>
      <c r="D178" s="23">
        <f>'[11]FEB09'!$L$20</f>
        <v>635041.861</v>
      </c>
      <c r="E178" s="23">
        <f>'[11]FEB09'!$M$20</f>
        <v>0</v>
      </c>
      <c r="F178" s="23">
        <f>'[11]FEB09'!$G$20</f>
        <v>17717382.695</v>
      </c>
      <c r="G178" s="23">
        <f>'[11]FEB09'!$P$20</f>
        <v>451704.019</v>
      </c>
      <c r="H178" s="23">
        <f>'[11]FEB09'!$Q$20</f>
        <v>20034818.179</v>
      </c>
      <c r="I178" s="23">
        <f t="shared" si="8"/>
        <v>75872077.687</v>
      </c>
    </row>
    <row r="179" spans="1:9" ht="12.75">
      <c r="A179" s="8" t="s">
        <v>2</v>
      </c>
      <c r="B179" s="23">
        <f>'[12]MAR09'!$B$20</f>
        <v>5970592.040999999</v>
      </c>
      <c r="C179" s="23">
        <f>'[12]MAR09'!$D$20+'[12]MAR09'!$E$20</f>
        <v>30470446.06</v>
      </c>
      <c r="D179" s="23">
        <f>'[12]MAR09'!$L$20</f>
        <v>556836.93</v>
      </c>
      <c r="E179" s="23">
        <f>'[12]MAR09'!$M$20</f>
        <v>0</v>
      </c>
      <c r="F179" s="23">
        <f>'[12]MAR09'!$G$20</f>
        <v>23793843</v>
      </c>
      <c r="G179" s="23">
        <f>'[12]MAR09'!$P$20</f>
        <v>239816.045</v>
      </c>
      <c r="H179" s="23">
        <f>'[12]MAR09'!$Q$20</f>
        <v>28491974.83</v>
      </c>
      <c r="I179" s="23">
        <f t="shared" si="8"/>
        <v>89523508.90599999</v>
      </c>
    </row>
    <row r="180" spans="1:9" ht="12.75">
      <c r="A180" s="8" t="s">
        <v>3</v>
      </c>
      <c r="B180" s="23">
        <f>'[13]APR10'!$B$20</f>
        <v>6114933.160999999</v>
      </c>
      <c r="C180" s="23">
        <f>'[13]APR10'!$D$20+'[13]APR10'!$E$20</f>
        <v>32344236.865</v>
      </c>
      <c r="D180" s="23">
        <f>'[13]APR10'!$L$20</f>
        <v>479197.197</v>
      </c>
      <c r="E180" s="23">
        <f>'[13]APR10'!$M$20</f>
        <v>0</v>
      </c>
      <c r="F180" s="23">
        <f>'[13]APR10'!$G$20</f>
        <v>21685767.132</v>
      </c>
      <c r="G180" s="23">
        <f>'[13]APR10'!$P$20</f>
        <v>240055.376</v>
      </c>
      <c r="H180" s="23">
        <f>'[13]APR10'!$Q$20</f>
        <v>24773706.869000003</v>
      </c>
      <c r="I180" s="23">
        <f t="shared" si="8"/>
        <v>85637896.6</v>
      </c>
    </row>
    <row r="181" spans="1:9" ht="12.75">
      <c r="A181" s="8" t="s">
        <v>4</v>
      </c>
      <c r="B181" s="23">
        <f>'[14]MAY10'!$B$20</f>
        <v>6037861.607999998</v>
      </c>
      <c r="C181" s="23">
        <f>'[14]MAY10'!$D$20+'[14]MAY10'!$E$20</f>
        <v>32595550.398000002</v>
      </c>
      <c r="D181" s="23">
        <f>'[14]MAY10'!$L$20</f>
        <v>352876.2</v>
      </c>
      <c r="E181" s="23">
        <f>'[14]MAY10'!$M$20</f>
        <v>0</v>
      </c>
      <c r="F181" s="23">
        <f>'[14]MAY10'!$G$20</f>
        <v>21260929.035</v>
      </c>
      <c r="G181" s="23">
        <f>'[14]MAY10'!$P$20</f>
        <v>222077.81100000002</v>
      </c>
      <c r="H181" s="23">
        <f>'[14]MAY10'!$Q$20</f>
        <v>25708338.264</v>
      </c>
      <c r="I181" s="23">
        <f t="shared" si="8"/>
        <v>86177633.31599998</v>
      </c>
    </row>
    <row r="182" spans="1:9" ht="12.75">
      <c r="A182" s="8" t="s">
        <v>34</v>
      </c>
      <c r="B182" s="23">
        <f>'[15]Jun10'!$B$20</f>
        <v>5781327.994000001</v>
      </c>
      <c r="C182" s="23">
        <f>'[15]Jun10'!$D$20+'[15]Jun10'!$E$20</f>
        <v>31268471.495</v>
      </c>
      <c r="D182" s="23">
        <f>'[15]Jun10'!$L$20</f>
        <v>255199</v>
      </c>
      <c r="E182" s="23">
        <f>'[15]Jun10'!$M$20</f>
        <v>0</v>
      </c>
      <c r="F182" s="23">
        <f>'[15]Jun10'!$G$20</f>
        <v>23538040.107999995</v>
      </c>
      <c r="G182" s="23">
        <f>'[15]Jun10'!$P$20</f>
        <v>200257.102</v>
      </c>
      <c r="H182" s="23">
        <f>'[15]Jun10'!$Q$20</f>
        <v>30164253.043999992</v>
      </c>
      <c r="I182" s="23">
        <f t="shared" si="8"/>
        <v>91207548.74299999</v>
      </c>
    </row>
    <row r="183" spans="1:9" ht="12.75">
      <c r="A183" s="8" t="s">
        <v>6</v>
      </c>
      <c r="B183" s="23">
        <f>'[17]Aug10'!$B$20</f>
        <v>6400141.284</v>
      </c>
      <c r="C183" s="23">
        <f>'[17]Aug10'!$D$20+'[17]Aug10'!$E$20</f>
        <v>27555786.534</v>
      </c>
      <c r="D183" s="23">
        <f>'[17]Aug10'!$L$20</f>
        <v>138806.913</v>
      </c>
      <c r="E183" s="23">
        <f>'[17]Aug10'!$M$20</f>
        <v>0</v>
      </c>
      <c r="F183" s="23">
        <f>'[17]Aug10'!$G$20</f>
        <v>30279094.367</v>
      </c>
      <c r="G183" s="23">
        <f>'[17]Aug10'!$P$20</f>
        <v>177692.478</v>
      </c>
      <c r="H183" s="23">
        <f>'[17]Aug10'!$Q$20</f>
        <v>30269580.463999994</v>
      </c>
      <c r="I183" s="23">
        <f t="shared" si="8"/>
        <v>94821102.03999999</v>
      </c>
    </row>
    <row r="184" spans="1:9" ht="12.75">
      <c r="A184" s="8" t="s">
        <v>6</v>
      </c>
      <c r="B184" s="23">
        <f>'[17]Aug10'!$B$20</f>
        <v>6400141.284</v>
      </c>
      <c r="C184" s="23">
        <f>'[17]Aug10'!$D$20+'[17]Aug10'!$E$20</f>
        <v>27555786.534</v>
      </c>
      <c r="D184" s="23">
        <f>'[17]Aug10'!$L$20</f>
        <v>138806.913</v>
      </c>
      <c r="E184" s="23">
        <f>'[17]Aug10'!$M$20</f>
        <v>0</v>
      </c>
      <c r="F184" s="23">
        <f>'[17]Aug10'!$G$20</f>
        <v>30279094.367</v>
      </c>
      <c r="G184" s="23">
        <f>'[17]Aug10'!$P$20</f>
        <v>177692.478</v>
      </c>
      <c r="H184" s="23">
        <f>'[17]Aug10'!$Q$20</f>
        <v>30269580.463999994</v>
      </c>
      <c r="I184" s="23">
        <f t="shared" si="8"/>
        <v>94821102.03999999</v>
      </c>
    </row>
    <row r="185" spans="1:9" ht="12.75">
      <c r="A185" s="8" t="s">
        <v>35</v>
      </c>
      <c r="B185" s="23">
        <f>'[18]Sep10'!$B$20</f>
        <v>6647583.422</v>
      </c>
      <c r="C185" s="23">
        <f>'[18]Sep10'!$D$20+'[18]Sep10'!$E$20</f>
        <v>27575056.588999998</v>
      </c>
      <c r="D185" s="23">
        <f>'[18]Sep10'!$L$20</f>
        <v>258827.044</v>
      </c>
      <c r="E185" s="23">
        <f>'[18]Sep10'!$M$20</f>
        <v>0</v>
      </c>
      <c r="F185" s="23">
        <f>'[18]Sep10'!$G$20</f>
        <v>32229212.167000003</v>
      </c>
      <c r="G185" s="23">
        <f>'[18]Sep10'!$P$20</f>
        <v>129133.831</v>
      </c>
      <c r="H185" s="23">
        <f>'[18]Sep10'!$Q$20</f>
        <v>30048274.794</v>
      </c>
      <c r="I185" s="23">
        <f t="shared" si="8"/>
        <v>96888087.847</v>
      </c>
    </row>
    <row r="186" spans="1:9" ht="12.75">
      <c r="A186" s="8" t="s">
        <v>7</v>
      </c>
      <c r="B186" s="23">
        <f>'[19]Oct10'!$B$20</f>
        <v>6488175.084999999</v>
      </c>
      <c r="C186" s="23">
        <f>'[19]Oct10'!$D$20+'[19]Oct10'!$E$20</f>
        <v>28225811.176999997</v>
      </c>
      <c r="D186" s="23">
        <f>'[19]Oct10'!$L$20</f>
        <v>191978.567</v>
      </c>
      <c r="E186" s="23">
        <f>'[19]Oct10'!$M$20</f>
        <v>0</v>
      </c>
      <c r="F186" s="23">
        <f>'[19]Oct10'!$G$20</f>
        <v>31022015.568</v>
      </c>
      <c r="G186" s="23">
        <f>'[19]Oct10'!$P$20</f>
        <v>289273.944</v>
      </c>
      <c r="H186" s="23">
        <f>'[19]Oct10'!$Q$20</f>
        <v>30546990.112000003</v>
      </c>
      <c r="I186" s="23">
        <f t="shared" si="8"/>
        <v>96764244.45300001</v>
      </c>
    </row>
    <row r="187" spans="1:9" ht="12.75">
      <c r="A187" s="8" t="s">
        <v>8</v>
      </c>
      <c r="B187" s="23">
        <f>'[20]Nov10'!$B$20</f>
        <v>6425247.93</v>
      </c>
      <c r="C187" s="23">
        <f>'[20]Nov10'!$D$20+'[20]Nov10'!$E$20</f>
        <v>28398500.683999997</v>
      </c>
      <c r="D187" s="23">
        <f>'[20]Nov10'!$L$20</f>
        <v>291330.37</v>
      </c>
      <c r="E187" s="23">
        <f>'[20]Nov10'!$M$20</f>
        <v>0</v>
      </c>
      <c r="F187" s="23">
        <f>'[20]Nov10'!$G$20</f>
        <v>26801726.937</v>
      </c>
      <c r="G187" s="23">
        <f>'[20]Nov10'!$P$20</f>
        <v>289244.63399999996</v>
      </c>
      <c r="H187" s="23">
        <f>'[20]Nov10'!$Q$20</f>
        <v>36902266.799</v>
      </c>
      <c r="I187" s="23">
        <f t="shared" si="8"/>
        <v>99108317.354</v>
      </c>
    </row>
    <row r="188" spans="1:9" ht="12.75">
      <c r="A188" s="8" t="s">
        <v>9</v>
      </c>
      <c r="B188" s="23">
        <f>'[23]Dec10'!$B$20</f>
        <v>7771841.919000001</v>
      </c>
      <c r="C188" s="23">
        <f>'[23]Dec10'!E20+'[23]Dec10'!$D$20</f>
        <v>28254358.987</v>
      </c>
      <c r="D188" s="23">
        <f>'[23]Dec10'!$L$20</f>
        <v>412685.213</v>
      </c>
      <c r="E188" s="23">
        <v>0</v>
      </c>
      <c r="F188" s="23">
        <f>'[23]Dec10'!$G$20</f>
        <v>27182699.143000007</v>
      </c>
      <c r="G188" s="23">
        <f>'[23]Dec10'!$P$20</f>
        <v>289337.902</v>
      </c>
      <c r="H188" s="23">
        <f>'[23]Dec10'!$Q$20</f>
        <v>37027764.243</v>
      </c>
      <c r="I188" s="23">
        <f t="shared" si="8"/>
        <v>100938687.407</v>
      </c>
    </row>
    <row r="189" spans="1:9" ht="12.75">
      <c r="A189" s="8"/>
      <c r="B189" s="23"/>
      <c r="C189" s="23"/>
      <c r="D189" s="23"/>
      <c r="E189" s="23"/>
      <c r="F189" s="23"/>
      <c r="G189" s="23"/>
      <c r="H189" s="23"/>
      <c r="I189" s="23"/>
    </row>
    <row r="190" spans="1:9" ht="12.75">
      <c r="A190" s="7">
        <v>2011</v>
      </c>
      <c r="B190" s="23"/>
      <c r="C190" s="23"/>
      <c r="D190" s="23"/>
      <c r="E190" s="23"/>
      <c r="F190" s="23"/>
      <c r="G190" s="23"/>
      <c r="H190" s="23"/>
      <c r="I190" s="23"/>
    </row>
    <row r="191" spans="1:9" ht="12.75">
      <c r="A191" s="8" t="s">
        <v>0</v>
      </c>
      <c r="B191" s="23">
        <f>'[24]Jan11'!$B$20</f>
        <v>7195456.6219999995</v>
      </c>
      <c r="C191" s="23">
        <f>'[24]Jan11'!$D$20+'[24]Jan11'!$E$20</f>
        <v>28551203.654999994</v>
      </c>
      <c r="D191" s="23">
        <f>'[24]Jan11'!$L$20</f>
        <v>402051.951</v>
      </c>
      <c r="E191" s="23">
        <f>'[24]Jan11'!$M$20</f>
        <v>0</v>
      </c>
      <c r="F191" s="23">
        <f>'[24]Jan11'!$G$20</f>
        <v>26654165.336</v>
      </c>
      <c r="G191" s="23">
        <f>'[24]Jan11'!$P$20</f>
        <v>289289.155</v>
      </c>
      <c r="H191" s="23">
        <f>'[24]Jan11'!$Q$20</f>
        <v>36143933.053</v>
      </c>
      <c r="I191" s="23">
        <f aca="true" t="shared" si="9" ref="I191:I196">SUM(B191:H191)</f>
        <v>99236099.772</v>
      </c>
    </row>
    <row r="192" spans="1:9" ht="12.75">
      <c r="A192" s="8" t="s">
        <v>1</v>
      </c>
      <c r="B192" s="23">
        <f>'[25]Feb11'!$B$20</f>
        <v>6540379.365</v>
      </c>
      <c r="C192" s="23">
        <f>'[25]Feb11'!$D$20+'[25]Feb11'!$E$20</f>
        <v>28434282.786</v>
      </c>
      <c r="D192" s="23">
        <f>'[25]Feb11'!$L$20</f>
        <v>442345.24400000006</v>
      </c>
      <c r="E192" s="23">
        <f>'[25]Feb11'!$M$20</f>
        <v>0</v>
      </c>
      <c r="F192" s="23">
        <f>'[25]Feb11'!$G$20</f>
        <v>30550260.834</v>
      </c>
      <c r="G192" s="23">
        <f>'[25]Feb11'!$P$20</f>
        <v>397301.344</v>
      </c>
      <c r="H192" s="23">
        <f>'[25]Feb11'!$Q$20</f>
        <v>32033216.955999997</v>
      </c>
      <c r="I192" s="23">
        <f t="shared" si="9"/>
        <v>98397786.529</v>
      </c>
    </row>
    <row r="193" spans="1:9" ht="12.75">
      <c r="A193" s="8" t="s">
        <v>2</v>
      </c>
      <c r="B193" s="23">
        <f>'[26]Mar11'!$B$20</f>
        <v>6677971.546999999</v>
      </c>
      <c r="C193" s="23">
        <f>'[26]Mar11'!$D$20+'[26]Mar11'!$E$20</f>
        <v>28025639.893999998</v>
      </c>
      <c r="D193" s="23">
        <f>'[26]Mar11'!$L$20</f>
        <v>772962.2139999999</v>
      </c>
      <c r="E193" s="23">
        <f>'[26]Mar11'!$M$20</f>
        <v>0</v>
      </c>
      <c r="F193" s="23">
        <f>'[26]Mar11'!$G$20</f>
        <v>37172880.451</v>
      </c>
      <c r="G193" s="23">
        <f>'[26]Mar11'!$P$20</f>
        <v>365166.553</v>
      </c>
      <c r="H193" s="23">
        <f>'[26]Mar11'!$Q$20</f>
        <v>33809382.19399999</v>
      </c>
      <c r="I193" s="23">
        <f t="shared" si="9"/>
        <v>106824002.853</v>
      </c>
    </row>
    <row r="194" spans="1:9" ht="12.75">
      <c r="A194" s="8" t="s">
        <v>3</v>
      </c>
      <c r="B194" s="23">
        <f>'[27]Apr11'!$B$20</f>
        <v>6516584.120000001</v>
      </c>
      <c r="C194" s="23">
        <f>'[27]Apr11'!$D$20+'[27]Apr11'!$E$20</f>
        <v>29751358.548000004</v>
      </c>
      <c r="D194" s="23">
        <f>'[27]Apr11'!$L$20</f>
        <v>638804.8169999999</v>
      </c>
      <c r="E194" s="23">
        <f>'[27]Apr11'!$M$20</f>
        <v>0</v>
      </c>
      <c r="F194" s="23">
        <f>'[27]Apr11'!$G$20</f>
        <v>36917039.26</v>
      </c>
      <c r="G194" s="23">
        <f>'[27]Apr11'!$P$20</f>
        <v>365320.872</v>
      </c>
      <c r="H194" s="23">
        <f>'[27]Apr11'!$Q$20</f>
        <v>33475330.51</v>
      </c>
      <c r="I194" s="23">
        <f t="shared" si="9"/>
        <v>107664438.127</v>
      </c>
    </row>
    <row r="195" spans="1:9" ht="12.75">
      <c r="A195" s="8" t="s">
        <v>4</v>
      </c>
      <c r="B195" s="23">
        <f>'[28]May11'!$B$20</f>
        <v>6459389.071</v>
      </c>
      <c r="C195" s="23">
        <f>'[28]May11'!$D$20+'[28]May11'!$E$20</f>
        <v>29431898.785</v>
      </c>
      <c r="D195" s="23">
        <f>'[28]May11'!$L$20</f>
        <v>731286.007</v>
      </c>
      <c r="E195" s="23">
        <f>'[28]May11'!$M$20</f>
        <v>0</v>
      </c>
      <c r="F195" s="23">
        <f>'[28]May11'!$G$20</f>
        <v>24042130.859</v>
      </c>
      <c r="G195" s="23">
        <f>'[28]May11'!$P$20</f>
        <v>325072.312</v>
      </c>
      <c r="H195" s="23">
        <f>'[28]May11'!$Q$20</f>
        <v>47206532.078999996</v>
      </c>
      <c r="I195" s="23">
        <f t="shared" si="9"/>
        <v>108196309.113</v>
      </c>
    </row>
    <row r="196" spans="1:9" ht="12.75">
      <c r="A196" s="8" t="s">
        <v>34</v>
      </c>
      <c r="B196" s="23">
        <f>'[29]May11'!$B$20</f>
        <v>6292832.543</v>
      </c>
      <c r="C196" s="23">
        <f>'[29]May11'!$D$20+'[29]May11'!$E$20</f>
        <v>29440228.176999997</v>
      </c>
      <c r="D196" s="23">
        <f>'[29]May11'!$L$20</f>
        <v>737945.7</v>
      </c>
      <c r="E196" s="23">
        <f>'[29]May11'!$M$20</f>
        <v>0</v>
      </c>
      <c r="F196" s="23">
        <f>'[29]May11'!$G$20</f>
        <v>23094086.351999994</v>
      </c>
      <c r="G196" s="23">
        <f>'[29]May11'!$P$20</f>
        <v>272807.182</v>
      </c>
      <c r="H196" s="23">
        <f>'[29]May11'!$Q$20</f>
        <v>48677207.212</v>
      </c>
      <c r="I196" s="23">
        <f t="shared" si="9"/>
        <v>108515107.166</v>
      </c>
    </row>
    <row r="197" spans="1:9" ht="12.75">
      <c r="A197" s="8" t="s">
        <v>6</v>
      </c>
      <c r="B197" s="23">
        <f>'[31]Aug11'!$B$20</f>
        <v>6644500.387</v>
      </c>
      <c r="C197" s="23">
        <f>'[31]Aug11'!$D$20+'[31]Aug11'!$E$20</f>
        <v>31361619.029</v>
      </c>
      <c r="D197" s="23">
        <f>'[31]Aug11'!$L$20</f>
        <v>759608.294</v>
      </c>
      <c r="E197" s="23">
        <f>'[31]Aug11'!$M$20</f>
        <v>0</v>
      </c>
      <c r="F197" s="23">
        <f>'[31]Aug11'!$G$20</f>
        <v>21038672.135000005</v>
      </c>
      <c r="G197" s="23">
        <f>'[31]Aug11'!$P$20</f>
        <v>299888.545</v>
      </c>
      <c r="H197" s="23">
        <f>'[31]Aug11'!$Q$20</f>
        <v>41811866.897999994</v>
      </c>
      <c r="I197" s="23">
        <f aca="true" t="shared" si="10" ref="I197:I202">SUM(B197:H197)</f>
        <v>101916155.288</v>
      </c>
    </row>
    <row r="198" spans="1:9" ht="12.75">
      <c r="A198" s="8" t="s">
        <v>6</v>
      </c>
      <c r="B198" s="23">
        <f>'[31]Aug11'!$B$20</f>
        <v>6644500.387</v>
      </c>
      <c r="C198" s="23">
        <f>'[31]Aug11'!$D$20+'[31]Aug11'!$E$20</f>
        <v>31361619.029</v>
      </c>
      <c r="D198" s="23">
        <f>'[31]Aug11'!$L$20</f>
        <v>759608.294</v>
      </c>
      <c r="E198" s="23">
        <f>'[31]Aug11'!$M$20</f>
        <v>0</v>
      </c>
      <c r="F198" s="23">
        <f>'[31]Aug11'!$G$20</f>
        <v>21038672.135000005</v>
      </c>
      <c r="G198" s="23">
        <f>'[31]Aug11'!$P$20</f>
        <v>299888.545</v>
      </c>
      <c r="H198" s="23">
        <f>'[31]Aug11'!$Q$20</f>
        <v>41811866.897999994</v>
      </c>
      <c r="I198" s="23">
        <f t="shared" si="10"/>
        <v>101916155.288</v>
      </c>
    </row>
    <row r="199" spans="1:9" ht="12.75">
      <c r="A199" s="8" t="s">
        <v>35</v>
      </c>
      <c r="B199" s="23">
        <f>'[32]Sep11'!$B$20</f>
        <v>6717459.665</v>
      </c>
      <c r="C199" s="23">
        <f>'[32]Sep11'!$D$20+'[32]Sep11'!$E$20</f>
        <v>30273508.092</v>
      </c>
      <c r="D199" s="23">
        <f>'[32]Sep11'!$L$20</f>
        <v>428538.56299999997</v>
      </c>
      <c r="E199" s="23">
        <f>'[32]Sep11'!$M$20</f>
        <v>0</v>
      </c>
      <c r="F199" s="23">
        <f>'[32]Sep11'!$G$20</f>
        <v>21784726.481999993</v>
      </c>
      <c r="G199" s="23">
        <f>'[32]Sep11'!$P$20</f>
        <v>109103.182</v>
      </c>
      <c r="H199" s="23">
        <f>'[32]Sep11'!$Q$20</f>
        <v>39763620.324</v>
      </c>
      <c r="I199" s="23">
        <f t="shared" si="10"/>
        <v>99076956.308</v>
      </c>
    </row>
    <row r="200" spans="1:9" ht="12.75">
      <c r="A200" s="8" t="s">
        <v>7</v>
      </c>
      <c r="B200" s="23">
        <f>'[33]Oct11'!$B$20</f>
        <v>6966803.426</v>
      </c>
      <c r="C200" s="23">
        <f>'[33]Oct11'!$D$20+'[33]Oct11'!$E$20</f>
        <v>30093759.309</v>
      </c>
      <c r="D200" s="23">
        <f>'[33]Oct11'!$L$20</f>
        <v>522125.772</v>
      </c>
      <c r="E200" s="23">
        <f>'[33]Oct11'!$M$20</f>
        <v>0</v>
      </c>
      <c r="F200" s="23">
        <f>'[33]Oct11'!$G$20</f>
        <v>18407701.095</v>
      </c>
      <c r="G200" s="23">
        <f>'[33]Oct11'!$P$20</f>
        <v>265871.25</v>
      </c>
      <c r="H200" s="23">
        <f>'[33]Oct11'!$Q$20</f>
        <v>36287987.242</v>
      </c>
      <c r="I200" s="23">
        <f t="shared" si="10"/>
        <v>92544248.094</v>
      </c>
    </row>
    <row r="201" spans="1:9" ht="12.75">
      <c r="A201" s="8" t="s">
        <v>8</v>
      </c>
      <c r="B201" s="23">
        <f>'[34]Nov11'!$B$20</f>
        <v>6786118.085</v>
      </c>
      <c r="C201" s="23">
        <f>'[34]Nov11'!$D$20+'[34]Nov11'!$E$20</f>
        <v>29224825.181</v>
      </c>
      <c r="D201" s="23">
        <f>'[34]Nov11'!$L$20</f>
        <v>502601.56700000004</v>
      </c>
      <c r="E201" s="23">
        <f>'[34]Nov11'!$M$20</f>
        <v>0</v>
      </c>
      <c r="F201" s="23">
        <f>'[34]Nov11'!$G$20</f>
        <v>17838938.073</v>
      </c>
      <c r="G201" s="23">
        <f>'[34]Nov11'!$P$20</f>
        <v>510587</v>
      </c>
      <c r="H201" s="23">
        <f>'[34]Nov11'!$Q$20</f>
        <v>34138718.888</v>
      </c>
      <c r="I201" s="23">
        <f t="shared" si="10"/>
        <v>89001788.794</v>
      </c>
    </row>
    <row r="202" spans="1:10" ht="12.75">
      <c r="A202" s="8" t="s">
        <v>9</v>
      </c>
      <c r="B202" s="23">
        <f>'[35]Dec11'!$B$20</f>
        <v>8289772.827</v>
      </c>
      <c r="C202" s="23">
        <f>'[35]Dec11'!$D$20+'[35]Dec11'!$E$20</f>
        <v>29679115.138</v>
      </c>
      <c r="D202" s="23">
        <f>'[35]Dec11'!$L$20</f>
        <v>590041.789</v>
      </c>
      <c r="E202" s="23">
        <f>'[35]Dec11'!$M$20</f>
        <v>0</v>
      </c>
      <c r="F202" s="23">
        <f>'[35]Dec11'!$G$20</f>
        <v>17504635.982</v>
      </c>
      <c r="G202" s="23">
        <f>'[35]Dec11'!$P$20</f>
        <v>565837.2</v>
      </c>
      <c r="H202" s="23">
        <f>'[35]Dec11'!$Q$20</f>
        <v>33806939.243</v>
      </c>
      <c r="I202" s="23">
        <f t="shared" si="10"/>
        <v>90436342.179</v>
      </c>
      <c r="J202" s="9"/>
    </row>
    <row r="203" spans="1:10" ht="12.75">
      <c r="A203" s="8"/>
      <c r="B203" s="23"/>
      <c r="C203" s="23"/>
      <c r="D203" s="23"/>
      <c r="E203" s="23"/>
      <c r="F203" s="23"/>
      <c r="G203" s="23"/>
      <c r="H203" s="23"/>
      <c r="I203" s="23"/>
      <c r="J203" s="9"/>
    </row>
    <row r="204" spans="1:10" ht="12.75">
      <c r="A204" s="7">
        <v>2012</v>
      </c>
      <c r="B204" s="23"/>
      <c r="C204" s="23"/>
      <c r="D204" s="23"/>
      <c r="E204" s="23"/>
      <c r="F204" s="23"/>
      <c r="G204" s="23"/>
      <c r="H204" s="23"/>
      <c r="I204" s="23"/>
      <c r="J204" s="9"/>
    </row>
    <row r="205" spans="1:10" ht="12.75">
      <c r="A205" s="8" t="s">
        <v>0</v>
      </c>
      <c r="B205" s="23">
        <f>'[36]Jan12'!$B$20</f>
        <v>7672135.491</v>
      </c>
      <c r="C205" s="23">
        <f>'[36]Jan12'!$D$20+'[36]Jan12'!$E$20</f>
        <v>30286198.042</v>
      </c>
      <c r="D205" s="23">
        <f>'[36]Jan12'!$L$20</f>
        <v>777176.424</v>
      </c>
      <c r="E205" s="23">
        <f>'[36]Jan12'!$M$20</f>
        <v>0</v>
      </c>
      <c r="F205" s="23">
        <f>'[36]Jan12'!$G$20</f>
        <v>17726711.200999998</v>
      </c>
      <c r="G205" s="23">
        <f>'[36]Jan12'!$P$20</f>
        <v>575928.19</v>
      </c>
      <c r="H205" s="23">
        <f>'[36]Jan12'!$Q$20</f>
        <v>30641500.547</v>
      </c>
      <c r="I205" s="23">
        <f aca="true" t="shared" si="11" ref="I205:I212">SUM(B205:H205)</f>
        <v>87679649.895</v>
      </c>
      <c r="J205" s="9"/>
    </row>
    <row r="206" spans="1:10" ht="12.75">
      <c r="A206" s="8" t="s">
        <v>1</v>
      </c>
      <c r="B206" s="23">
        <f>'[37]Feb12'!$B$20</f>
        <v>7013010.8209999995</v>
      </c>
      <c r="C206" s="23">
        <f>'[37]Feb12'!$D$20+'[37]Feb12'!$E$20</f>
        <v>30851579.287</v>
      </c>
      <c r="D206" s="23">
        <f>'[37]Feb12'!$L$20</f>
        <v>829592.273</v>
      </c>
      <c r="E206" s="23">
        <f>'[37]Feb12'!$M$20</f>
        <v>0</v>
      </c>
      <c r="F206" s="23">
        <f>'[37]Feb12'!$G$20</f>
        <v>16498382.477</v>
      </c>
      <c r="G206" s="23">
        <f>'[37]Feb12'!$P$20</f>
        <v>533610.4</v>
      </c>
      <c r="H206" s="23">
        <f>'[37]Feb12'!$Q$20</f>
        <v>29523706.759</v>
      </c>
      <c r="I206" s="23">
        <f t="shared" si="11"/>
        <v>85249882.017</v>
      </c>
      <c r="J206" s="9"/>
    </row>
    <row r="207" spans="1:10" ht="12.75">
      <c r="A207" s="8" t="s">
        <v>2</v>
      </c>
      <c r="B207" s="23">
        <f>'[38]Mar12'!$B$20</f>
        <v>6919211.342999999</v>
      </c>
      <c r="C207" s="23">
        <f>'[38]Mar12'!$D$20+'[38]Mar12'!$E$20</f>
        <v>30821809.262</v>
      </c>
      <c r="D207" s="23">
        <f>'[38]Mar12'!$L$20</f>
        <v>719330.97</v>
      </c>
      <c r="E207" s="23">
        <f>'[38]Mar12'!$M$20</f>
        <v>0</v>
      </c>
      <c r="F207" s="23">
        <f>'[38]Mar12'!$G$20</f>
        <v>17325843.391000003</v>
      </c>
      <c r="G207" s="23">
        <f>'[38]Mar12'!$P$20</f>
        <v>390955.025</v>
      </c>
      <c r="H207" s="23">
        <f>'[38]Mar12'!$Q$20</f>
        <v>31543032.691</v>
      </c>
      <c r="I207" s="23">
        <f t="shared" si="11"/>
        <v>87720182.682</v>
      </c>
      <c r="J207" s="9"/>
    </row>
    <row r="208" spans="1:10" ht="12.75">
      <c r="A208" s="8" t="s">
        <v>3</v>
      </c>
      <c r="B208" s="23">
        <f>'[39]Apr12'!$B$20</f>
        <v>7297896.793000001</v>
      </c>
      <c r="C208" s="23">
        <f>'[39]Apr12'!$D$20+'[39]Apr12'!$E$20</f>
        <v>31385031.270999998</v>
      </c>
      <c r="D208" s="23">
        <f>'[39]Apr12'!$L$20</f>
        <v>669543.113</v>
      </c>
      <c r="E208" s="23">
        <f>'[39]Apr12'!$M$20</f>
        <v>0</v>
      </c>
      <c r="F208" s="23">
        <f>'[39]Apr12'!$G$20</f>
        <v>14563868.104999999</v>
      </c>
      <c r="G208" s="23">
        <f>'[39]Apr12'!$P$20</f>
        <v>390695.547</v>
      </c>
      <c r="H208" s="23">
        <f>'[39]Apr12'!$Q$20</f>
        <v>30009082.435</v>
      </c>
      <c r="I208" s="23">
        <f t="shared" si="11"/>
        <v>84316117.26399998</v>
      </c>
      <c r="J208" s="9"/>
    </row>
    <row r="209" spans="1:10" ht="12.75">
      <c r="A209" s="8" t="s">
        <v>4</v>
      </c>
      <c r="B209" s="23">
        <f>'[40]MAY 12'!$B$20</f>
        <v>7138191.687</v>
      </c>
      <c r="C209" s="23">
        <f>'[40]MAY 12'!$D$20+'[40]MAY 12'!$E$20</f>
        <v>30394442.634999998</v>
      </c>
      <c r="D209" s="23">
        <f>'[40]MAY 12'!$L$20</f>
        <v>694805.385</v>
      </c>
      <c r="E209" s="23">
        <f>'[40]MAY 12'!$M$20</f>
        <v>0</v>
      </c>
      <c r="F209" s="23">
        <f>'[40]MAY 12'!$G$20</f>
        <v>14584962.686</v>
      </c>
      <c r="G209" s="23">
        <f>'[40]MAY 12'!$P$20</f>
        <v>505223.20499999996</v>
      </c>
      <c r="H209" s="23">
        <f>'[40]MAY 12'!$Q$20</f>
        <v>26092728.419</v>
      </c>
      <c r="I209" s="23">
        <f t="shared" si="11"/>
        <v>79410354.01699999</v>
      </c>
      <c r="J209" s="9"/>
    </row>
    <row r="210" spans="1:10" ht="12.75">
      <c r="A210" s="8" t="s">
        <v>34</v>
      </c>
      <c r="B210" s="23">
        <f>'[41]JUN 12'!$B$20</f>
        <v>6997587.661</v>
      </c>
      <c r="C210" s="23">
        <f>'[41]JUN 12'!$D$20+'[41]JUN 12'!$E$20</f>
        <v>30779289.559</v>
      </c>
      <c r="D210" s="23">
        <f>'[41]JUN 12'!$L$20</f>
        <v>696918.856</v>
      </c>
      <c r="E210" s="23">
        <f>'[41]JUN 12'!$M$20</f>
        <v>0</v>
      </c>
      <c r="F210" s="23">
        <f>'[41]JUN 12'!$G$20</f>
        <v>12060729.527</v>
      </c>
      <c r="G210" s="23">
        <f>'[41]JUN 12'!$P$20</f>
        <v>981563.796</v>
      </c>
      <c r="H210" s="23">
        <f>'[41]JUN 12'!$Q$20</f>
        <v>28514069.009</v>
      </c>
      <c r="I210" s="23">
        <f t="shared" si="11"/>
        <v>80030158.40799999</v>
      </c>
      <c r="J210" s="9"/>
    </row>
    <row r="211" spans="1:10" ht="12.75">
      <c r="A211" s="8" t="s">
        <v>6</v>
      </c>
      <c r="B211" s="23">
        <f>'[42]AUG 12'!$B$20</f>
        <v>7407132.619</v>
      </c>
      <c r="C211" s="23">
        <f>'[42]AUG 12'!$D$20+'[42]AUG 12'!$E$20</f>
        <v>30524596.606000002</v>
      </c>
      <c r="D211" s="23">
        <f>'[42]AUG 12'!$L$20</f>
        <v>701716.314</v>
      </c>
      <c r="E211" s="23">
        <f>'[42]AUG 12'!$M$20</f>
        <v>0</v>
      </c>
      <c r="F211" s="23">
        <f>'[42]AUG 12'!$G$20</f>
        <v>14014333.094</v>
      </c>
      <c r="G211" s="23">
        <f>'[42]AUG 12'!$P$20</f>
        <v>749917.439</v>
      </c>
      <c r="H211" s="23">
        <f>'[42]AUG 12'!$Q$20</f>
        <v>24280762.519</v>
      </c>
      <c r="I211" s="23">
        <f t="shared" si="11"/>
        <v>77678458.591</v>
      </c>
      <c r="J211" s="9"/>
    </row>
    <row r="212" spans="1:10" ht="12.75">
      <c r="A212" s="8" t="s">
        <v>6</v>
      </c>
      <c r="B212" s="23">
        <f>'[42]AUG 12'!$B$20</f>
        <v>7407132.619</v>
      </c>
      <c r="C212" s="23">
        <f>'[42]AUG 12'!$D$20+'[42]AUG 12'!$E$20</f>
        <v>30524596.606000002</v>
      </c>
      <c r="D212" s="23">
        <f>'[42]AUG 12'!$L$20</f>
        <v>701716.314</v>
      </c>
      <c r="E212" s="23">
        <f>'[42]AUG 12'!$M$20</f>
        <v>0</v>
      </c>
      <c r="F212" s="23">
        <f>'[42]AUG 12'!$G$20</f>
        <v>14014333.094</v>
      </c>
      <c r="G212" s="23">
        <f>'[42]AUG 12'!$P$20</f>
        <v>749917.439</v>
      </c>
      <c r="H212" s="23">
        <f>'[42]AUG 12'!$Q$20</f>
        <v>24280762.519</v>
      </c>
      <c r="I212" s="23">
        <f t="shared" si="11"/>
        <v>77678458.591</v>
      </c>
      <c r="J212" s="9"/>
    </row>
    <row r="213" spans="1:10" ht="12.75">
      <c r="A213" s="8" t="s">
        <v>35</v>
      </c>
      <c r="B213" s="23">
        <f>'[43]SEP 12'!$B$20</f>
        <v>7201770.350000001</v>
      </c>
      <c r="C213" s="23">
        <f>'[43]SEP 12'!$D$20+'[43]SEP 12'!$E$20</f>
        <v>31345772.174</v>
      </c>
      <c r="D213" s="23">
        <f>'[43]SEP 12'!$L$20</f>
        <v>627524.829</v>
      </c>
      <c r="E213" s="23">
        <f>'[43]SEP 12'!$M$20</f>
        <v>0</v>
      </c>
      <c r="F213" s="23">
        <f>'[43]SEP 12'!$G$20</f>
        <v>15407659.243</v>
      </c>
      <c r="G213" s="23">
        <f>'[43]SEP 12'!$P$20</f>
        <v>438043.70499999996</v>
      </c>
      <c r="H213" s="23">
        <f>'[43]SEP 12'!$Q$20</f>
        <v>23165984.999</v>
      </c>
      <c r="I213" s="23">
        <f>SUM(B213:H213)</f>
        <v>78186755.3</v>
      </c>
      <c r="J213" s="9"/>
    </row>
    <row r="214" spans="1:10" ht="12.75">
      <c r="A214" s="8" t="s">
        <v>7</v>
      </c>
      <c r="B214" s="23">
        <f>'[44]OCT 12'!$B$20</f>
        <v>6945755.068</v>
      </c>
      <c r="C214" s="23">
        <f>'[44]OCT 12'!$D$20+'[44]OCT 12'!$E$20</f>
        <v>32455377.438</v>
      </c>
      <c r="D214" s="23">
        <f>'[44]OCT 12'!$L$20</f>
        <v>423993.811</v>
      </c>
      <c r="E214" s="23">
        <f>'[44]OCT 12'!$M$20</f>
        <v>0</v>
      </c>
      <c r="F214" s="23">
        <f>'[44]OCT 12'!$G$20</f>
        <v>20480039.173</v>
      </c>
      <c r="G214" s="23">
        <f>'[44]OCT 12'!$P$20</f>
        <v>465513.57399999996</v>
      </c>
      <c r="H214" s="23">
        <f>'[44]OCT 12'!$Q$20</f>
        <v>17530225.727999996</v>
      </c>
      <c r="I214" s="23">
        <f>SUM(B214:H214)</f>
        <v>78300904.792</v>
      </c>
      <c r="J214" s="9"/>
    </row>
    <row r="215" spans="1:10" ht="12.75">
      <c r="A215" s="8" t="s">
        <v>8</v>
      </c>
      <c r="B215" s="23">
        <f>'[45]NOV 12'!$B$20</f>
        <v>6947949.790999999</v>
      </c>
      <c r="C215" s="23">
        <f>'[45]NOV 12'!$D$20+'[45]NOV 12'!$E$20</f>
        <v>34178027.258</v>
      </c>
      <c r="D215" s="23">
        <f>'[45]NOV 12'!$L$20</f>
        <v>317676.634</v>
      </c>
      <c r="E215" s="23">
        <f>'[45]NOV 12'!$M$20</f>
        <v>0</v>
      </c>
      <c r="F215" s="23">
        <f>'[45]NOV 12'!$G$20</f>
        <v>16873711.232</v>
      </c>
      <c r="G215" s="23">
        <f>'[45]NOV 12'!$P$20</f>
        <v>747639.273</v>
      </c>
      <c r="H215" s="23">
        <f>'[45]NOV 12'!$Q$20</f>
        <v>24486435.878000002</v>
      </c>
      <c r="I215" s="23">
        <f>SUM(B215:H215)</f>
        <v>83551440.06600001</v>
      </c>
      <c r="J215" s="9"/>
    </row>
    <row r="216" spans="1:10" ht="12.75">
      <c r="A216" s="8" t="s">
        <v>9</v>
      </c>
      <c r="B216" s="23">
        <f>'[46]Feb 15'!$B$20</f>
        <v>7276635.076</v>
      </c>
      <c r="C216" s="23">
        <f>'[50]DEC 12'!$D$20+'[50]DEC 12'!$E$20</f>
        <v>32334929.650999997</v>
      </c>
      <c r="D216" s="23">
        <f>'[46]Feb 15'!$L$20</f>
        <v>232453.911</v>
      </c>
      <c r="E216" s="23">
        <f>'[46]Feb 15'!$M$20</f>
        <v>0</v>
      </c>
      <c r="F216" s="23">
        <f>'[46]Feb 15'!$G$20</f>
        <v>8265164.607</v>
      </c>
      <c r="G216" s="23">
        <v>1122551.387</v>
      </c>
      <c r="H216" s="23">
        <f>'[46]Feb 15'!$Q$20</f>
        <v>30474156.056</v>
      </c>
      <c r="I216" s="23">
        <v>83021063.428</v>
      </c>
      <c r="J216" s="9"/>
    </row>
    <row r="217" spans="1:10" ht="12.75">
      <c r="A217" s="8"/>
      <c r="B217" s="23"/>
      <c r="C217" s="23"/>
      <c r="D217" s="23"/>
      <c r="E217" s="23"/>
      <c r="F217" s="23"/>
      <c r="G217" s="23"/>
      <c r="H217" s="23"/>
      <c r="I217" s="23"/>
      <c r="J217" s="9"/>
    </row>
    <row r="218" spans="1:10" ht="12.75">
      <c r="A218" s="7">
        <v>2013</v>
      </c>
      <c r="B218" s="23"/>
      <c r="C218" s="23"/>
      <c r="D218" s="23"/>
      <c r="E218" s="23"/>
      <c r="F218" s="23"/>
      <c r="G218" s="23"/>
      <c r="H218" s="23"/>
      <c r="I218" s="23"/>
      <c r="J218" s="9"/>
    </row>
    <row r="219" spans="1:10" ht="12.75">
      <c r="A219" s="8" t="s">
        <v>0</v>
      </c>
      <c r="B219" s="23">
        <f>'[47]JAN 13'!$B$20</f>
        <v>7678325.833</v>
      </c>
      <c r="C219" s="23">
        <f>'[47]JAN 13'!$D$20+'[47]JAN 13'!$E$20</f>
        <v>32850839.906</v>
      </c>
      <c r="D219" s="23">
        <f>'[47]JAN 13'!$L$20</f>
        <v>176789.329</v>
      </c>
      <c r="E219" s="23">
        <f>'[47]JAN 13'!$M$20</f>
        <v>0</v>
      </c>
      <c r="F219" s="23">
        <f>'[47]JAN 13'!$G$20</f>
        <v>9798681.818</v>
      </c>
      <c r="G219" s="23">
        <f>'[47]JAN 13'!$P$20</f>
        <v>4124912.804</v>
      </c>
      <c r="H219" s="23">
        <f>'[47]JAN 13'!$Q$20</f>
        <v>34494664.56</v>
      </c>
      <c r="I219" s="23">
        <f aca="true" t="shared" si="12" ref="I219:I224">SUM(B219:H219)</f>
        <v>89124214.25</v>
      </c>
      <c r="J219" s="9"/>
    </row>
    <row r="220" spans="1:10" ht="13.5" customHeight="1">
      <c r="A220" s="8" t="s">
        <v>1</v>
      </c>
      <c r="B220" s="23">
        <f>'[48]FEB 13'!$B$20</f>
        <v>7073561.877</v>
      </c>
      <c r="C220" s="23">
        <f>'[48]FEB 13'!$D$20+'[48]FEB 13'!$E$20</f>
        <v>33359339.516000003</v>
      </c>
      <c r="D220" s="23">
        <f>'[48]FEB 13'!$L$20</f>
        <v>52561.404</v>
      </c>
      <c r="E220" s="23">
        <f>'[48]FEB 13'!$M$20</f>
        <v>0</v>
      </c>
      <c r="F220" s="23">
        <f>'[48]FEB 13'!$G$20</f>
        <v>12983131.579</v>
      </c>
      <c r="G220" s="23">
        <f>'[48]FEB 13'!$P$20</f>
        <v>4049017.743</v>
      </c>
      <c r="H220" s="23">
        <f>'[48]FEB 13'!$Q$20</f>
        <v>30015848.525999997</v>
      </c>
      <c r="I220" s="23">
        <f t="shared" si="12"/>
        <v>87533460.645</v>
      </c>
      <c r="J220" s="9"/>
    </row>
    <row r="221" spans="1:10" ht="13.5" customHeight="1">
      <c r="A221" s="8" t="s">
        <v>2</v>
      </c>
      <c r="B221" s="23">
        <f>'[49]MAR 13'!$B$20</f>
        <v>7136340.026000001</v>
      </c>
      <c r="C221" s="23">
        <f>'[49]MAR 13'!$D$20+'[49]MAR 13'!$E$20</f>
        <v>32827795.991000004</v>
      </c>
      <c r="D221" s="23">
        <f>'[49]MAR 13'!$L$20</f>
        <v>699667.949</v>
      </c>
      <c r="E221" s="23">
        <f>'[49]MAR 13'!$M$20</f>
        <v>0</v>
      </c>
      <c r="F221" s="23">
        <f>'[49]MAR 13'!$G$20</f>
        <v>13063018.85</v>
      </c>
      <c r="G221" s="23">
        <f>'[49]MAR 13'!$P$20</f>
        <v>4071546.1149999998</v>
      </c>
      <c r="H221" s="23">
        <f>'[49]MAR 13'!$Q$20</f>
        <v>31258250.054</v>
      </c>
      <c r="I221" s="23">
        <f t="shared" si="12"/>
        <v>89056618.98500001</v>
      </c>
      <c r="J221" s="9"/>
    </row>
    <row r="222" spans="1:10" ht="12.75" customHeight="1">
      <c r="A222" s="8" t="s">
        <v>3</v>
      </c>
      <c r="B222" s="23">
        <f>'[51]APR 13'!$B$20</f>
        <v>7480156.386</v>
      </c>
      <c r="C222" s="23">
        <f>'[51]APR 13'!$D$20+'[51]APR 13'!$E$20</f>
        <v>34801565.488000005</v>
      </c>
      <c r="D222" s="23">
        <f>'[51]APR 13'!$L$20</f>
        <v>360149.505</v>
      </c>
      <c r="E222" s="23">
        <f>'[51]APR 13'!$M$20</f>
        <v>0</v>
      </c>
      <c r="F222" s="23">
        <f>'[51]APR 13'!$G$20</f>
        <v>3861836.428000001</v>
      </c>
      <c r="G222" s="23">
        <f>'[51]APR 13'!$P$20</f>
        <v>4988720.294</v>
      </c>
      <c r="H222" s="23">
        <f>'[51]APR 13'!$Q$20</f>
        <v>29296392.762000002</v>
      </c>
      <c r="I222" s="23">
        <f t="shared" si="12"/>
        <v>80788820.863</v>
      </c>
      <c r="J222" s="9"/>
    </row>
    <row r="223" spans="1:10" ht="12.75" customHeight="1">
      <c r="A223" s="8" t="s">
        <v>4</v>
      </c>
      <c r="B223" s="23">
        <f>'[52]MAY 13'!$B$20</f>
        <v>7388518.995000001</v>
      </c>
      <c r="C223" s="23">
        <f>'[52]MAY 13'!$D$20+'[52]MAY 13'!$E$20</f>
        <v>33296308.910000004</v>
      </c>
      <c r="D223" s="23">
        <f>'[52]MAY 13'!$L$20</f>
        <v>395583.598</v>
      </c>
      <c r="E223" s="23">
        <f>'[52]MAY 13'!$M$20</f>
        <v>0</v>
      </c>
      <c r="F223" s="23">
        <f>'[52]MAY 13'!$G$20</f>
        <v>7143727.228</v>
      </c>
      <c r="G223" s="23">
        <f>'[52]MAY 13'!$P$20</f>
        <v>5594612.315</v>
      </c>
      <c r="H223" s="23">
        <f>'[52]MAY 13'!$Q$20</f>
        <v>31244766.880999997</v>
      </c>
      <c r="I223" s="23">
        <f t="shared" si="12"/>
        <v>85063517.92699999</v>
      </c>
      <c r="J223" s="9"/>
    </row>
    <row r="224" spans="1:10" ht="12.75" customHeight="1">
      <c r="A224" s="8" t="s">
        <v>34</v>
      </c>
      <c r="B224" s="23">
        <f>'[53]JUN 13'!$B$20</f>
        <v>7351004.165</v>
      </c>
      <c r="C224" s="23">
        <f>'[53]JUN 13'!$D$20+'[53]JUN 13'!$E$20</f>
        <v>32823188.171000004</v>
      </c>
      <c r="D224" s="23">
        <f>'[53]JUN 13'!$L$20</f>
        <v>287979.526</v>
      </c>
      <c r="E224" s="23">
        <f>'[53]JUN 13'!$M$20</f>
        <v>0</v>
      </c>
      <c r="F224" s="23">
        <f>'[53]JUN 13'!$G$20</f>
        <v>3896237.6</v>
      </c>
      <c r="G224" s="23">
        <f>'[53]JUN 13'!$P$20</f>
        <v>5634046.136</v>
      </c>
      <c r="H224" s="23">
        <f>'[53]JUN 13'!$Q$20</f>
        <v>32787574.166</v>
      </c>
      <c r="I224" s="23">
        <f t="shared" si="12"/>
        <v>82780029.764</v>
      </c>
      <c r="J224" s="9"/>
    </row>
    <row r="225" spans="1:10" ht="12.75" customHeight="1">
      <c r="A225" s="8" t="s">
        <v>6</v>
      </c>
      <c r="B225" s="23">
        <f>'[54]AUG 13'!$B$20</f>
        <v>7542696.927999999</v>
      </c>
      <c r="C225" s="23">
        <f>'[54]AUG 13'!$D$20+'[54]AUG 13'!$E$20</f>
        <v>32141065.036999997</v>
      </c>
      <c r="D225" s="23">
        <f>'[54]AUG 13'!$L$20</f>
        <v>255876.439</v>
      </c>
      <c r="E225" s="23">
        <f>'[54]AUG 13'!$M$20</f>
        <v>0</v>
      </c>
      <c r="F225" s="23">
        <f>'[54]AUG 13'!$G$20</f>
        <v>9355325</v>
      </c>
      <c r="G225" s="23">
        <f>'[54]AUG 13'!$P$20</f>
        <v>5852900.8</v>
      </c>
      <c r="H225" s="23">
        <f>'[54]AUG 13'!$Q$20</f>
        <v>31218923.424</v>
      </c>
      <c r="I225" s="23">
        <f aca="true" t="shared" si="13" ref="I225:I230">SUM(B225:H225)</f>
        <v>86366787.62799999</v>
      </c>
      <c r="J225" s="9"/>
    </row>
    <row r="226" spans="1:10" ht="12.75" customHeight="1">
      <c r="A226" s="8" t="s">
        <v>6</v>
      </c>
      <c r="B226" s="23">
        <f>'[54]AUG 13'!$B$20</f>
        <v>7542696.927999999</v>
      </c>
      <c r="C226" s="23">
        <f>'[54]AUG 13'!$D$20+'[54]AUG 13'!$E$20</f>
        <v>32141065.036999997</v>
      </c>
      <c r="D226" s="23">
        <f>'[54]AUG 13'!$L$20</f>
        <v>255876.439</v>
      </c>
      <c r="E226" s="23">
        <f>'[54]AUG 13'!$M$20</f>
        <v>0</v>
      </c>
      <c r="F226" s="23">
        <f>'[54]AUG 13'!$G$20</f>
        <v>9355325</v>
      </c>
      <c r="G226" s="23">
        <f>'[54]AUG 13'!$P$20</f>
        <v>5852900.8</v>
      </c>
      <c r="H226" s="23">
        <f>'[54]AUG 13'!$Q$20</f>
        <v>31218923.424</v>
      </c>
      <c r="I226" s="23">
        <f t="shared" si="13"/>
        <v>86366787.62799999</v>
      </c>
      <c r="J226" s="9"/>
    </row>
    <row r="227" spans="1:10" ht="12.75" customHeight="1">
      <c r="A227" s="8" t="s">
        <v>35</v>
      </c>
      <c r="B227" s="23">
        <f>'[55]SEP 13'!$B$20</f>
        <v>7577546.153</v>
      </c>
      <c r="C227" s="23">
        <f>'[55]SEP 13'!$D$20+'[55]SEP 13'!$E$20</f>
        <v>33108242.319000002</v>
      </c>
      <c r="D227" s="23">
        <f>'[55]SEP 13'!$L$20</f>
        <v>72537.967</v>
      </c>
      <c r="E227" s="23">
        <f>'[55]SEP 13'!$M$20</f>
        <v>0</v>
      </c>
      <c r="F227" s="23">
        <f>'[55]SEP 13'!$G$20</f>
        <v>10600666.666</v>
      </c>
      <c r="G227" s="23">
        <f>'[55]SEP 13'!$P$20</f>
        <v>5434066.728</v>
      </c>
      <c r="H227" s="23">
        <f>'[55]SEP 13'!$Q$20</f>
        <v>16586086.242999999</v>
      </c>
      <c r="I227" s="23">
        <f t="shared" si="13"/>
        <v>73379146.076</v>
      </c>
      <c r="J227" s="9"/>
    </row>
    <row r="228" spans="1:10" ht="12.75" customHeight="1">
      <c r="A228" s="8" t="s">
        <v>7</v>
      </c>
      <c r="B228" s="23">
        <f>'[56]OCT 13'!$B$20</f>
        <v>7399735.733</v>
      </c>
      <c r="C228" s="23">
        <f>'[56]OCT 13'!$D$20+'[56]OCT 13'!$E$20</f>
        <v>33990654.347</v>
      </c>
      <c r="D228" s="23">
        <f>'[56]OCT 13'!$L$20</f>
        <v>226580.316</v>
      </c>
      <c r="E228" s="23">
        <f>'[56]OCT 13'!$M$20</f>
        <v>0</v>
      </c>
      <c r="F228" s="23">
        <f>'[56]OCT 13'!$G$20</f>
        <v>11800533.843</v>
      </c>
      <c r="G228" s="23">
        <f>'[56]OCT 13'!$P$20</f>
        <v>5234159.47</v>
      </c>
      <c r="H228" s="23">
        <f>'[56]OCT 13'!$Q$20</f>
        <v>28911898.904000007</v>
      </c>
      <c r="I228" s="23">
        <f t="shared" si="13"/>
        <v>87563562.613</v>
      </c>
      <c r="J228" s="9"/>
    </row>
    <row r="229" spans="1:10" ht="12.75" customHeight="1">
      <c r="A229" s="8" t="s">
        <v>8</v>
      </c>
      <c r="B229" s="23">
        <f>'[57]NOV 13'!$B$20</f>
        <v>7183012.59</v>
      </c>
      <c r="C229" s="23">
        <f>'[57]NOV 13'!$D$20+'[57]NOV 13'!$E$20</f>
        <v>33882729.805</v>
      </c>
      <c r="D229" s="23">
        <f>'[57]NOV 13'!$L$20</f>
        <v>344807.316</v>
      </c>
      <c r="E229" s="23">
        <f>'[57]NOV 13'!$M$20</f>
        <v>0</v>
      </c>
      <c r="F229" s="23">
        <f>'[57]NOV 13'!$G$20</f>
        <v>8398383.702000001</v>
      </c>
      <c r="G229" s="23">
        <f>'[57]NOV 13'!$P$20</f>
        <v>5050824.358000001</v>
      </c>
      <c r="H229" s="23">
        <f>'[57]NOV 13'!$Q$20</f>
        <v>29881816.586000003</v>
      </c>
      <c r="I229" s="23">
        <f t="shared" si="13"/>
        <v>84741574.357</v>
      </c>
      <c r="J229" s="9"/>
    </row>
    <row r="230" spans="1:10" ht="12.75" customHeight="1">
      <c r="A230" s="8" t="s">
        <v>9</v>
      </c>
      <c r="B230" s="23">
        <f>'[58]DEC 13'!$B$20</f>
        <v>8499185.598</v>
      </c>
      <c r="C230" s="23">
        <f>'[58]DEC 13'!$D$20+'[58]DEC 13'!$E$20</f>
        <v>34036912.93500001</v>
      </c>
      <c r="D230" s="23">
        <f>'[58]DEC 13'!$L$20</f>
        <v>379841.802</v>
      </c>
      <c r="E230" s="23">
        <f>'[58]DEC 13'!$M$20</f>
        <v>0</v>
      </c>
      <c r="F230" s="23">
        <f>'[58]DEC 13'!$G$20</f>
        <v>5495852.612</v>
      </c>
      <c r="G230" s="23">
        <f>'[58]DEC 13'!$P$20</f>
        <v>5110676.834000001</v>
      </c>
      <c r="H230" s="23">
        <f>'[58]DEC 13'!$Q$20</f>
        <v>29825612.226</v>
      </c>
      <c r="I230" s="23">
        <f t="shared" si="13"/>
        <v>83348082.00700001</v>
      </c>
      <c r="J230" s="9"/>
    </row>
    <row r="231" spans="1:10" ht="12.75" customHeight="1">
      <c r="A231" s="8"/>
      <c r="B231" s="23"/>
      <c r="C231" s="23"/>
      <c r="D231" s="23"/>
      <c r="E231" s="23"/>
      <c r="F231" s="23"/>
      <c r="G231" s="23"/>
      <c r="H231" s="23"/>
      <c r="I231" s="23"/>
      <c r="J231" s="9"/>
    </row>
    <row r="232" spans="1:10" ht="12.75" customHeight="1">
      <c r="A232" s="7">
        <v>2014</v>
      </c>
      <c r="B232" s="23"/>
      <c r="C232" s="23"/>
      <c r="D232" s="23"/>
      <c r="E232" s="23"/>
      <c r="F232" s="23"/>
      <c r="G232" s="23"/>
      <c r="H232" s="23"/>
      <c r="I232" s="23"/>
      <c r="J232" s="9"/>
    </row>
    <row r="233" spans="1:11" ht="12.75" customHeight="1">
      <c r="A233" s="8" t="s">
        <v>0</v>
      </c>
      <c r="B233" s="23">
        <f>'[59]JAN 14'!$B$20</f>
        <v>7795406.1000000015</v>
      </c>
      <c r="C233" s="23">
        <f>'[59]JAN 14'!$D$20+'[58]DEC 13'!$E$20</f>
        <v>33930044.035000004</v>
      </c>
      <c r="D233" s="23">
        <f>'[59]JAN 14'!$L$20</f>
        <v>303297.232</v>
      </c>
      <c r="E233" s="23">
        <f>'[59]JAN 14'!$M$20</f>
        <v>0</v>
      </c>
      <c r="F233" s="23">
        <f>'[59]JAN 14'!$G$20</f>
        <v>2059457.759</v>
      </c>
      <c r="G233" s="23">
        <f>'[59]JAN 14'!$P$20</f>
        <v>5365094.161</v>
      </c>
      <c r="H233" s="23">
        <f>'[59]JAN 14'!$Q$20</f>
        <v>31085824.042999998</v>
      </c>
      <c r="I233" s="23">
        <f aca="true" t="shared" si="14" ref="I233:I238">SUM(B233:H233)</f>
        <v>80539123.33000001</v>
      </c>
      <c r="J233" s="9"/>
      <c r="K233" s="9"/>
    </row>
    <row r="234" spans="1:11" ht="12.75" customHeight="1">
      <c r="A234" s="8" t="s">
        <v>1</v>
      </c>
      <c r="B234" s="23">
        <f>'[60]FEB 14'!$B$20</f>
        <v>7276635.076</v>
      </c>
      <c r="C234" s="23">
        <f>'[60]FEB 14'!$D$20+'[58]DEC 13'!$E$20</f>
        <v>33375843.077999998</v>
      </c>
      <c r="D234" s="23">
        <f>'[60]FEB 14'!$L$20</f>
        <v>232453.91100000002</v>
      </c>
      <c r="E234" s="23">
        <f>'[60]FEB 14'!$M$20</f>
        <v>0</v>
      </c>
      <c r="F234" s="23">
        <f>'[60]FEB 14'!$G$20</f>
        <v>8265164.607000001</v>
      </c>
      <c r="G234" s="23">
        <f>'[60]FEB 14'!$P$20</f>
        <v>5721579.182</v>
      </c>
      <c r="H234" s="23">
        <f>'[60]FEB 14'!$Q$20</f>
        <v>30704881.086999994</v>
      </c>
      <c r="I234" s="23">
        <f t="shared" si="14"/>
        <v>85576556.941</v>
      </c>
      <c r="J234" s="9"/>
      <c r="K234" s="9"/>
    </row>
    <row r="235" spans="1:11" ht="12.75" customHeight="1">
      <c r="A235" s="8" t="s">
        <v>2</v>
      </c>
      <c r="B235" s="23">
        <f>'[61]MAR 14'!$B$20</f>
        <v>7650715.438</v>
      </c>
      <c r="C235" s="23">
        <f>'[61]MAR 14'!$D$20+'[58]DEC 13'!$E$20</f>
        <v>32796419.216</v>
      </c>
      <c r="D235" s="23">
        <f>'[61]MAR 14'!$L$20</f>
        <v>215540.29200000002</v>
      </c>
      <c r="E235" s="23">
        <f>'[61]MAR 14'!$M$20</f>
        <v>0</v>
      </c>
      <c r="F235" s="23">
        <f>'[61]MAR 14'!$G$20</f>
        <v>8963740.143</v>
      </c>
      <c r="G235" s="23">
        <f>'[61]MAR 14'!$P$20</f>
        <v>5889926.719</v>
      </c>
      <c r="H235" s="23">
        <f>'[61]MAR 14'!$Q$20</f>
        <v>26838719.55</v>
      </c>
      <c r="I235" s="23">
        <f t="shared" si="14"/>
        <v>82355061.358</v>
      </c>
      <c r="J235" s="9"/>
      <c r="K235" s="9"/>
    </row>
    <row r="236" spans="1:11" ht="12.75" customHeight="1">
      <c r="A236" s="8" t="s">
        <v>3</v>
      </c>
      <c r="B236" s="23">
        <f>'[62]APR 14'!$B$20</f>
        <v>7600166.649</v>
      </c>
      <c r="C236" s="23">
        <f>'[62]APR 14'!$D$20+'[58]DEC 13'!$E$20</f>
        <v>33780539.638000004</v>
      </c>
      <c r="D236" s="23">
        <f>'[62]APR 14'!$L$20</f>
        <v>250709.143</v>
      </c>
      <c r="E236" s="23">
        <f>'[62]APR 14'!$M$20</f>
        <v>0</v>
      </c>
      <c r="F236" s="23">
        <f>'[62]APR 14'!$G$20</f>
        <v>7755519.659</v>
      </c>
      <c r="G236" s="23">
        <f>'[62]APR 14'!$P$20</f>
        <v>5724645.056999999</v>
      </c>
      <c r="H236" s="23">
        <f>'[62]APR 14'!$Q$20</f>
        <v>31841963.429</v>
      </c>
      <c r="I236" s="23">
        <f t="shared" si="14"/>
        <v>86953543.575</v>
      </c>
      <c r="J236" s="9"/>
      <c r="K236" s="9"/>
    </row>
    <row r="237" spans="1:11" ht="12.75" customHeight="1">
      <c r="A237" s="8" t="s">
        <v>4</v>
      </c>
      <c r="B237" s="23">
        <f>'[63]MAY 14'!$B$20</f>
        <v>7795333.0940000005</v>
      </c>
      <c r="C237" s="23">
        <f>'[63]MAY 14'!$D$20+'[58]DEC 13'!$E$20</f>
        <v>32792715.808999997</v>
      </c>
      <c r="D237" s="23">
        <f>'[63]MAY 14'!$L$20</f>
        <v>152713.62699999998</v>
      </c>
      <c r="E237" s="23">
        <f>'[63]MAY 14'!$M$20</f>
        <v>0</v>
      </c>
      <c r="F237" s="23">
        <f>'[63]MAY 14'!$G$20</f>
        <v>7280719.594999999</v>
      </c>
      <c r="G237" s="23">
        <f>'[63]MAY 14'!$P$20</f>
        <v>5592404.668</v>
      </c>
      <c r="H237" s="23">
        <f>'[63]MAY 14'!$Q$20</f>
        <v>31459334.726999998</v>
      </c>
      <c r="I237" s="23">
        <f t="shared" si="14"/>
        <v>85073221.51999998</v>
      </c>
      <c r="J237" s="9"/>
      <c r="K237" s="9"/>
    </row>
    <row r="238" spans="1:11" ht="12.75" customHeight="1">
      <c r="A238" s="8" t="s">
        <v>14</v>
      </c>
      <c r="B238" s="23">
        <f>'[65]JUN 14'!$B$19</f>
        <v>7737279.157</v>
      </c>
      <c r="C238" s="23">
        <f>'[65]JUN 14'!$D$19+'[65]JUN 14'!$E$19</f>
        <v>33409058.087</v>
      </c>
      <c r="D238" s="23">
        <f>'[65]JUN 14'!$L$19</f>
        <v>65448.744000000006</v>
      </c>
      <c r="E238" s="23">
        <f>'[64]Feb 15'!$M$20</f>
        <v>0</v>
      </c>
      <c r="F238" s="23">
        <f>'[65]JUN 14'!$G$19</f>
        <v>13283592.284</v>
      </c>
      <c r="G238" s="23">
        <f>'[65]JUN 14'!$P$19</f>
        <v>5300156.915</v>
      </c>
      <c r="H238" s="23">
        <f>'[65]JUN 14'!$Q$19</f>
        <v>30737612.871999998</v>
      </c>
      <c r="I238" s="23">
        <f t="shared" si="14"/>
        <v>90533148.059</v>
      </c>
      <c r="J238" s="9"/>
      <c r="K238" s="9"/>
    </row>
    <row r="239" spans="1:11" ht="12.75" customHeight="1">
      <c r="A239" s="8" t="s">
        <v>6</v>
      </c>
      <c r="B239" s="23">
        <f>'[66]AUG 14'!$B$19</f>
        <v>7873604.7870000005</v>
      </c>
      <c r="C239" s="23">
        <f>'[66]AUG 14'!$D$19+'[66]AUG 14'!$E$19</f>
        <v>34503215.531</v>
      </c>
      <c r="D239" s="23">
        <f>'[66]AUG 14'!$L$19</f>
        <v>34923.321</v>
      </c>
      <c r="E239" s="23">
        <f>'[66]AUG 14'!$M$19</f>
        <v>0</v>
      </c>
      <c r="F239" s="23">
        <f>'[66]AUG 14'!$G$19</f>
        <v>9908535.165000001</v>
      </c>
      <c r="G239" s="23">
        <f>'[66]AUG 14'!$P$19</f>
        <v>6161697.341</v>
      </c>
      <c r="H239" s="23">
        <f>'[66]AUG 14'!$Q$19</f>
        <v>33586666.622</v>
      </c>
      <c r="I239" s="23">
        <f aca="true" t="shared" si="15" ref="I239:I244">SUM(B239:H239)</f>
        <v>92068642.767</v>
      </c>
      <c r="J239" s="9"/>
      <c r="K239" s="9"/>
    </row>
    <row r="240" spans="1:11" ht="12.75" customHeight="1">
      <c r="A240" s="8" t="s">
        <v>6</v>
      </c>
      <c r="B240" s="23">
        <f>'[66]AUG 14'!$B$19</f>
        <v>7873604.7870000005</v>
      </c>
      <c r="C240" s="23">
        <f>'[66]AUG 14'!$D$19+'[66]AUG 14'!$E$19</f>
        <v>34503215.531</v>
      </c>
      <c r="D240" s="23">
        <f>'[66]AUG 14'!$L$19</f>
        <v>34923.321</v>
      </c>
      <c r="E240" s="23">
        <f>'[66]AUG 14'!$M$19</f>
        <v>0</v>
      </c>
      <c r="F240" s="23">
        <f>'[66]AUG 14'!$G$19</f>
        <v>9908535.165000001</v>
      </c>
      <c r="G240" s="23">
        <f>'[66]AUG 14'!$P$19</f>
        <v>6161697.341</v>
      </c>
      <c r="H240" s="23">
        <f>'[66]AUG 14'!$Q$19</f>
        <v>33586666.622</v>
      </c>
      <c r="I240" s="23">
        <f t="shared" si="15"/>
        <v>92068642.767</v>
      </c>
      <c r="J240" s="9"/>
      <c r="K240" s="9"/>
    </row>
    <row r="241" spans="1:11" ht="12.75" customHeight="1">
      <c r="A241" s="8" t="s">
        <v>35</v>
      </c>
      <c r="B241" s="23">
        <f>'[67]SEP 14'!$B$19</f>
        <v>7699905.948999999</v>
      </c>
      <c r="C241" s="23">
        <f>'[67]SEP 14'!$D$19+'[67]SEP 14'!$E$19</f>
        <v>34943040.646000005</v>
      </c>
      <c r="D241" s="23">
        <f>'[67]SEP 14'!$L$19</f>
        <v>64454.782999999996</v>
      </c>
      <c r="E241" s="23">
        <f>'[67]SEP 14'!$M$19</f>
        <v>0</v>
      </c>
      <c r="F241" s="23">
        <f>'[67]SEP 14'!$G$19</f>
        <v>13254233.982</v>
      </c>
      <c r="G241" s="23">
        <f>'[67]SEP 14'!$P$19</f>
        <v>6173378.672</v>
      </c>
      <c r="H241" s="23">
        <f>'[67]SEP 14'!$Q$19</f>
        <v>35879086.769</v>
      </c>
      <c r="I241" s="23">
        <f t="shared" si="15"/>
        <v>98014100.801</v>
      </c>
      <c r="J241" s="9"/>
      <c r="K241" s="9"/>
    </row>
    <row r="242" spans="1:11" ht="12.75" customHeight="1">
      <c r="A242" s="8" t="s">
        <v>7</v>
      </c>
      <c r="B242" s="23">
        <f>'[68]OCT 14'!$B$19</f>
        <v>8084658.045</v>
      </c>
      <c r="C242" s="23">
        <f>'[68]OCT 14'!$D$19+'[68]OCT 14'!$E$19</f>
        <v>34778027.017</v>
      </c>
      <c r="D242" s="23">
        <f>'[68]OCT 14'!$L$19</f>
        <v>87251.37</v>
      </c>
      <c r="E242" s="23">
        <f>'[68]OCT 14'!$M$19</f>
        <v>0</v>
      </c>
      <c r="F242" s="23">
        <f>'[68]OCT 14'!$G$19</f>
        <v>17044510.285</v>
      </c>
      <c r="G242" s="23">
        <f>'[68]OCT 14'!$P$19</f>
        <v>4983921.86</v>
      </c>
      <c r="H242" s="23">
        <f>'[68]OCT 14'!$Q$19</f>
        <v>35912929.49</v>
      </c>
      <c r="I242" s="23">
        <f t="shared" si="15"/>
        <v>100891298.067</v>
      </c>
      <c r="J242" s="9"/>
      <c r="K242" s="9"/>
    </row>
    <row r="243" spans="1:11" ht="12.75" customHeight="1">
      <c r="A243" s="8" t="s">
        <v>8</v>
      </c>
      <c r="B243" s="23">
        <f>'[69]NOV 14'!$B$19</f>
        <v>8049889.182</v>
      </c>
      <c r="C243" s="23">
        <f>'[69]NOV 14'!$D$19+'[69]NOV 14'!$E$19</f>
        <v>34248775.160000004</v>
      </c>
      <c r="D243" s="23">
        <f>'[69]NOV 14'!$L$19</f>
        <v>42066.322</v>
      </c>
      <c r="E243" s="23">
        <f>'[69]NOV 14'!$M$19</f>
        <v>0</v>
      </c>
      <c r="F243" s="23">
        <f>'[69]NOV 14'!$G$19</f>
        <v>16796786.023000002</v>
      </c>
      <c r="G243" s="23">
        <f>'[69]NOV 14'!$P$19</f>
        <v>4628952.286</v>
      </c>
      <c r="H243" s="23">
        <f>'[69]NOV 14'!$Q$19</f>
        <v>36354296.229</v>
      </c>
      <c r="I243" s="23">
        <f t="shared" si="15"/>
        <v>100120765.202</v>
      </c>
      <c r="J243" s="9"/>
      <c r="K243" s="9"/>
    </row>
    <row r="244" spans="1:11" ht="12.75" customHeight="1">
      <c r="A244" s="3" t="s">
        <v>9</v>
      </c>
      <c r="B244" s="23">
        <f>'[70]DEC 14'!$B$19</f>
        <v>9535247.756000001</v>
      </c>
      <c r="C244" s="23">
        <f>'[70]DEC 14'!$D$19+'[70]DEC 14'!$E$19</f>
        <v>34533645.973000005</v>
      </c>
      <c r="D244" s="23">
        <f>'[70]DEC 14'!$L$19</f>
        <v>65706.822</v>
      </c>
      <c r="E244" s="23">
        <f>'[70]DEC 14'!$M$19</f>
        <v>0</v>
      </c>
      <c r="F244" s="23">
        <f>'[70]DEC 14'!$G$19</f>
        <v>14508690.476999998</v>
      </c>
      <c r="G244" s="23">
        <f>'[70]DEC 14'!$P$19</f>
        <v>4636531.34</v>
      </c>
      <c r="H244" s="23">
        <f>'[70]DEC 14'!$Q$19</f>
        <v>36876591.328</v>
      </c>
      <c r="I244" s="23">
        <f t="shared" si="15"/>
        <v>100156413.69600001</v>
      </c>
      <c r="J244" s="9"/>
      <c r="K244" s="9"/>
    </row>
    <row r="245" spans="2:11" ht="12.75" customHeight="1">
      <c r="B245" s="23"/>
      <c r="C245" s="23"/>
      <c r="D245" s="23"/>
      <c r="E245" s="23"/>
      <c r="F245" s="23"/>
      <c r="G245" s="23"/>
      <c r="H245" s="23"/>
      <c r="I245" s="23"/>
      <c r="J245" s="9"/>
      <c r="K245" s="9"/>
    </row>
    <row r="246" spans="1:11" ht="12.75" customHeight="1">
      <c r="A246" s="7">
        <v>2015</v>
      </c>
      <c r="B246" s="23"/>
      <c r="C246" s="23"/>
      <c r="D246" s="23"/>
      <c r="E246" s="23"/>
      <c r="F246" s="23"/>
      <c r="G246" s="23"/>
      <c r="H246" s="23"/>
      <c r="I246" s="23"/>
      <c r="J246" s="9"/>
      <c r="K246" s="9"/>
    </row>
    <row r="247" spans="1:11" ht="12.75" customHeight="1">
      <c r="A247" s="8" t="s">
        <v>0</v>
      </c>
      <c r="B247" s="23">
        <f>'[71]Jan 15'!$B$19</f>
        <v>8631286.989</v>
      </c>
      <c r="C247" s="23">
        <f>'[71]Jan 15'!$D$19+'[71]Jan 15'!$E$19</f>
        <v>35967213.23199999</v>
      </c>
      <c r="D247" s="23">
        <f>'[71]Jan 15'!$L$19</f>
        <v>154579.042</v>
      </c>
      <c r="E247" s="23">
        <f>'[71]Jan 15'!$M$19</f>
        <v>0</v>
      </c>
      <c r="F247" s="23">
        <f>'[71]Jan 15'!$G$19</f>
        <v>11331452.38</v>
      </c>
      <c r="G247" s="23">
        <f>'[71]Jan 15'!$P$19</f>
        <v>4747405.461999999</v>
      </c>
      <c r="H247" s="23">
        <f>'[71]Jan 15'!$Q$19</f>
        <v>34732972.092</v>
      </c>
      <c r="I247" s="23">
        <f aca="true" t="shared" si="16" ref="I247:I252">SUM(B247:H247)</f>
        <v>95564909.197</v>
      </c>
      <c r="J247" s="9"/>
      <c r="K247" s="9"/>
    </row>
    <row r="248" spans="1:11" ht="12.75" customHeight="1">
      <c r="A248" s="8" t="s">
        <v>1</v>
      </c>
      <c r="B248" s="23">
        <f>'[72]Feb 15'!$B$19</f>
        <v>8072481.052999999</v>
      </c>
      <c r="C248" s="23">
        <f>'[72]Feb 15'!$D$19+'[72]Feb 15'!$E$19</f>
        <v>36118302.469</v>
      </c>
      <c r="D248" s="23">
        <f>'[72]Feb 15'!$L$19</f>
        <v>175492.472</v>
      </c>
      <c r="E248" s="23">
        <f>'[72]Feb 15'!$M$19</f>
        <v>0</v>
      </c>
      <c r="F248" s="23">
        <f>'[72]Feb 15'!$G$19</f>
        <v>11307938.947</v>
      </c>
      <c r="G248" s="23">
        <f>'[72]Feb 15'!$P$19</f>
        <v>6223712.393</v>
      </c>
      <c r="H248" s="23">
        <f>'[72]Feb 15'!$Q$19</f>
        <v>31998488.679</v>
      </c>
      <c r="I248" s="23">
        <f t="shared" si="16"/>
        <v>93896416.013</v>
      </c>
      <c r="J248" s="9"/>
      <c r="K248" s="9"/>
    </row>
    <row r="249" spans="1:11" ht="12.75" customHeight="1">
      <c r="A249" s="8" t="s">
        <v>2</v>
      </c>
      <c r="B249" s="23">
        <f>'[73]Mar 15'!$B$19</f>
        <v>7999758.499</v>
      </c>
      <c r="C249" s="23">
        <f>'[73]Mar 15'!$D$19+'[73]Mar 15'!$E$19</f>
        <v>36559871.557000004</v>
      </c>
      <c r="D249" s="23">
        <f>'[74]Mar 15'!$L$19</f>
        <v>132897.441</v>
      </c>
      <c r="E249" s="23">
        <f>'[73]Mar 15'!$M$19</f>
        <v>0</v>
      </c>
      <c r="F249" s="23">
        <f>'[74]Mar 15'!$G$19</f>
        <v>13922181.818</v>
      </c>
      <c r="G249" s="23">
        <f>'[74]Mar 15'!$P$19</f>
        <v>4758876.13</v>
      </c>
      <c r="H249" s="23">
        <f>'[74]Mar 15'!$Q$19</f>
        <v>34053290.086</v>
      </c>
      <c r="I249" s="23">
        <f>SUM(B249:H249)</f>
        <v>97426875.531</v>
      </c>
      <c r="J249" s="9"/>
      <c r="K249" s="9"/>
    </row>
    <row r="250" spans="1:11" ht="12.75" customHeight="1">
      <c r="A250" s="8" t="s">
        <v>3</v>
      </c>
      <c r="B250" s="23">
        <f>'[75]Apr 15'!$B$19</f>
        <v>7842618.942</v>
      </c>
      <c r="C250" s="23">
        <f>'[75]Apr 15'!$D$19+'[75]Apr 15'!$E$19</f>
        <v>36983504.061</v>
      </c>
      <c r="D250" s="23">
        <f>'[76]Apr 15'!$L$19</f>
        <v>145225.586</v>
      </c>
      <c r="E250" s="23">
        <f>'[75]Apr 15'!$M$19</f>
        <v>0</v>
      </c>
      <c r="F250" s="23">
        <f>'[76]Apr 15'!$G$19</f>
        <v>14564710</v>
      </c>
      <c r="G250" s="23">
        <f>'[76]Apr 15'!$P$19</f>
        <v>4756777.297</v>
      </c>
      <c r="H250" s="23">
        <f>'[76]Apr 15'!$Q$19</f>
        <v>32175052.976999998</v>
      </c>
      <c r="I250" s="23">
        <f t="shared" si="16"/>
        <v>96467888.863</v>
      </c>
      <c r="J250" s="9"/>
      <c r="K250" s="9"/>
    </row>
    <row r="251" spans="1:11" ht="12.75" customHeight="1">
      <c r="A251" s="8" t="s">
        <v>4</v>
      </c>
      <c r="B251" s="23">
        <f>'[77]May 15'!$B$19</f>
        <v>7987402.704000001</v>
      </c>
      <c r="C251" s="23">
        <f>'[77]May 15'!$D$19+'[77]May 15'!$E$19</f>
        <v>35695727.51900001</v>
      </c>
      <c r="D251" s="23">
        <f>'[78]May 15'!$L$19</f>
        <v>123606.679</v>
      </c>
      <c r="E251" s="23">
        <f>'[77]May 15'!$M$19</f>
        <v>0</v>
      </c>
      <c r="F251" s="23">
        <f>'[78]May 15'!$G$19</f>
        <v>13756450</v>
      </c>
      <c r="G251" s="23">
        <f>'[78]May 15'!$P$19</f>
        <v>4756092.402000001</v>
      </c>
      <c r="H251" s="23">
        <f>'[78]May 15'!$Q$19</f>
        <v>32430867.861000005</v>
      </c>
      <c r="I251" s="23">
        <f t="shared" si="16"/>
        <v>94750147.16500002</v>
      </c>
      <c r="J251" s="9"/>
      <c r="K251" s="9"/>
    </row>
    <row r="252" spans="1:11" ht="12.75" customHeight="1">
      <c r="A252" s="8" t="s">
        <v>14</v>
      </c>
      <c r="B252" s="23">
        <f>'[79]Jun 15'!$B$19</f>
        <v>8055679.442000001</v>
      </c>
      <c r="C252" s="23">
        <f>'[79]Jun 15'!$D$19+'[79]Jun 15'!$E$19</f>
        <v>36177804.658</v>
      </c>
      <c r="D252" s="23">
        <f>'[80]Jun 15'!$L$19</f>
        <v>128800.666</v>
      </c>
      <c r="E252" s="23">
        <f>'[79]Jun 15'!$M$19</f>
        <v>0</v>
      </c>
      <c r="F252" s="23">
        <f>'[80]Jun 15'!$G$19</f>
        <v>7167003.904</v>
      </c>
      <c r="G252" s="23">
        <f>'[80]Jun 15'!$P$19</f>
        <v>4788936.043</v>
      </c>
      <c r="H252" s="23">
        <f>'[80]Jun 15'!$Q$19</f>
        <v>31387162.551</v>
      </c>
      <c r="I252" s="23">
        <f t="shared" si="16"/>
        <v>87705387.264</v>
      </c>
      <c r="J252" s="9"/>
      <c r="K252" s="9"/>
    </row>
    <row r="253" spans="1:11" ht="12.75" customHeight="1">
      <c r="A253" s="8" t="s">
        <v>6</v>
      </c>
      <c r="B253" s="23">
        <f>'[83]aug 15'!$B$19</f>
        <v>8502703.226</v>
      </c>
      <c r="C253" s="23">
        <f>'[83]aug 15'!$D$19+'[83]aug 15'!$E$19</f>
        <v>36408496.937</v>
      </c>
      <c r="D253" s="23">
        <f>'[82]Jul 15'!$L$19</f>
        <v>227756.81</v>
      </c>
      <c r="E253" s="23">
        <f>'[81]Jul 15'!$M$19</f>
        <v>0</v>
      </c>
      <c r="F253" s="23">
        <f>'[82]Jul 15'!$G$19</f>
        <v>4830110.93</v>
      </c>
      <c r="G253" s="23">
        <f>'[82]Jul 15'!$P$19</f>
        <v>4826549.767</v>
      </c>
      <c r="H253" s="23">
        <f>'[82]Jul 15'!$Q$19</f>
        <v>31795222.442</v>
      </c>
      <c r="I253" s="23">
        <f aca="true" t="shared" si="17" ref="I253:I258">SUM(B253:H253)</f>
        <v>86590840.112</v>
      </c>
      <c r="J253" s="9"/>
      <c r="K253" s="9"/>
    </row>
    <row r="254" spans="1:11" ht="12.75" customHeight="1">
      <c r="A254" s="8" t="s">
        <v>6</v>
      </c>
      <c r="B254" s="23">
        <f>'[83]aug 15'!$B$19</f>
        <v>8502703.226</v>
      </c>
      <c r="C254" s="23">
        <f>'[83]aug 15'!$D$19+'[83]aug 15'!$E$19</f>
        <v>36408496.937</v>
      </c>
      <c r="D254" s="23">
        <f>'[84]Aug 15'!$L$19</f>
        <v>296353.987</v>
      </c>
      <c r="E254" s="23">
        <f>'[81]Jul 15'!$M$19</f>
        <v>0</v>
      </c>
      <c r="F254" s="23">
        <f>'[84]Aug 15'!$G$19</f>
        <v>6954600</v>
      </c>
      <c r="G254" s="23">
        <f>'[84]Aug 15'!$P$19</f>
        <v>3273328.242</v>
      </c>
      <c r="H254" s="23">
        <f>'[84]Aug 15'!$Q$19</f>
        <v>38049149.39800001</v>
      </c>
      <c r="I254" s="23">
        <f t="shared" si="17"/>
        <v>93484631.79000002</v>
      </c>
      <c r="J254" s="9"/>
      <c r="K254" s="9"/>
    </row>
    <row r="255" spans="1:11" ht="12.75" customHeight="1">
      <c r="A255" s="8" t="s">
        <v>35</v>
      </c>
      <c r="B255" s="23">
        <f>'[85]Sep 15'!$B$19</f>
        <v>8248754.949</v>
      </c>
      <c r="C255" s="23">
        <f>'[85]Sep 15'!$D$19+'[85]Sep 15'!$E$19</f>
        <v>37293701.202</v>
      </c>
      <c r="D255" s="23">
        <f>'[86]Sep 15'!$L$19</f>
        <v>280075.283</v>
      </c>
      <c r="E255" s="23">
        <f>'[85]Sep 15'!$M$19</f>
        <v>0</v>
      </c>
      <c r="F255" s="23">
        <f>'[86]Sep 15'!$G$19</f>
        <v>4984454.546</v>
      </c>
      <c r="G255" s="23">
        <f>'[86]Sep 15'!$P$19</f>
        <v>3275309.001</v>
      </c>
      <c r="H255" s="23">
        <f>'[86]Sep 15'!$Q$19</f>
        <v>38762390.896000005</v>
      </c>
      <c r="I255" s="23">
        <f t="shared" si="17"/>
        <v>92844685.877</v>
      </c>
      <c r="J255" s="9"/>
      <c r="K255" s="9"/>
    </row>
    <row r="256" spans="1:11" ht="12.75" customHeight="1">
      <c r="A256" s="8" t="s">
        <v>7</v>
      </c>
      <c r="B256" s="23">
        <f>'[87]Oct 15'!$B$19</f>
        <v>8302653.879000001</v>
      </c>
      <c r="C256" s="23">
        <f>'[87]Oct 15'!$D$19+'[87]Oct 15'!$E$19</f>
        <v>38202513.21300001</v>
      </c>
      <c r="D256" s="23">
        <f>'[88]Oct 15'!$L$19</f>
        <v>157152.213</v>
      </c>
      <c r="E256" s="23">
        <f>'[87]Oct 15'!$M$19</f>
        <v>0</v>
      </c>
      <c r="F256" s="23">
        <f>'[88]Oct 15'!$G$19</f>
        <v>904714.2849999999</v>
      </c>
      <c r="G256" s="23">
        <f>'[88]Oct 15'!$P$19</f>
        <v>3273605.525</v>
      </c>
      <c r="H256" s="23">
        <f>'[88]Oct 15'!$Q$19</f>
        <v>37919873.498</v>
      </c>
      <c r="I256" s="23">
        <f t="shared" si="17"/>
        <v>88760512.613</v>
      </c>
      <c r="J256" s="9"/>
      <c r="K256" s="9"/>
    </row>
    <row r="257" spans="1:11" ht="12.75" customHeight="1">
      <c r="A257" s="8" t="s">
        <v>8</v>
      </c>
      <c r="B257" s="23">
        <f>'[89]Nov 15'!$B$19</f>
        <v>8243239.225</v>
      </c>
      <c r="C257" s="23">
        <f>'[89]Nov 15'!$D$19+'[89]Nov 15'!$E$19</f>
        <v>37944866.922</v>
      </c>
      <c r="D257" s="23">
        <f>'[90]Nov 15'!$L$19</f>
        <v>100440.674</v>
      </c>
      <c r="E257" s="23">
        <f>'[89]Nov 15'!$M$19</f>
        <v>0</v>
      </c>
      <c r="F257" s="23">
        <f>'[90]Nov 15'!$G$19</f>
        <v>2736285.713</v>
      </c>
      <c r="G257" s="23">
        <f>'[90]Nov 15'!$P$19</f>
        <v>3270984.192</v>
      </c>
      <c r="H257" s="23">
        <f>'[90]Nov 15'!$Q$19</f>
        <v>38879205.5</v>
      </c>
      <c r="I257" s="23">
        <f t="shared" si="17"/>
        <v>91175022.22600001</v>
      </c>
      <c r="J257" s="9"/>
      <c r="K257" s="9"/>
    </row>
    <row r="258" spans="1:11" ht="12.75" customHeight="1">
      <c r="A258" s="3" t="s">
        <v>9</v>
      </c>
      <c r="B258" s="23">
        <f>'[91]Dec 15'!$B$19</f>
        <v>10310097.805999998</v>
      </c>
      <c r="C258" s="23">
        <f>'[91]Dec 15'!$D$19+'[91]Dec 15'!$E$19</f>
        <v>38164771.129</v>
      </c>
      <c r="D258" s="23">
        <f>'[92]Dec 15'!$L$19</f>
        <v>109008.184</v>
      </c>
      <c r="E258" s="23">
        <f>'[91]Dec 15'!$M$19</f>
        <v>0</v>
      </c>
      <c r="F258" s="23">
        <f>'[92]Dec 15'!$G$19</f>
        <v>5039433.9629999995</v>
      </c>
      <c r="G258" s="23">
        <f>'[92]Dec 15'!$P$19</f>
        <v>3273200.421</v>
      </c>
      <c r="H258" s="23">
        <f>'[92]Dec 15'!$Q$19</f>
        <v>38885314.85</v>
      </c>
      <c r="I258" s="23">
        <f t="shared" si="17"/>
        <v>95781826.35300002</v>
      </c>
      <c r="J258" s="9"/>
      <c r="K258" s="9"/>
    </row>
    <row r="259" spans="2:10" ht="12.75" customHeight="1"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2.75" customHeight="1">
      <c r="A260" s="7">
        <v>2016</v>
      </c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2.75" customHeight="1">
      <c r="A261" s="3" t="s">
        <v>0</v>
      </c>
      <c r="B261" s="23">
        <f>'[93]Jan 16'!$B$19</f>
        <v>9227496.773</v>
      </c>
      <c r="C261" s="23">
        <f>'[93]Jan 16'!$D$19+'[93]Jan 16'!$E$19</f>
        <v>39374391.192</v>
      </c>
      <c r="D261" s="23">
        <f>'[93]Jan 16'!$L$19</f>
        <v>164413.957</v>
      </c>
      <c r="E261" s="23">
        <f>'[93]Jan 16'!$M$19</f>
        <v>0</v>
      </c>
      <c r="F261" s="23">
        <f>'[93]Jan 16'!$G$19</f>
        <v>4041200</v>
      </c>
      <c r="G261" s="23">
        <f>'[93]Jan 16'!$P$19</f>
        <v>3272147.3830000004</v>
      </c>
      <c r="H261" s="23">
        <f>'[93]Jan 16'!$Q$19</f>
        <v>41473617.90799999</v>
      </c>
      <c r="I261" s="23">
        <f aca="true" t="shared" si="18" ref="I261:I266">SUM(B261:H261)</f>
        <v>97553267.213</v>
      </c>
      <c r="J261" s="9"/>
    </row>
    <row r="262" spans="1:10" ht="12.75" customHeight="1">
      <c r="A262" s="3" t="s">
        <v>44</v>
      </c>
      <c r="B262" s="23">
        <f>'[94]Feb 16'!$B$19</f>
        <v>8886676.490000002</v>
      </c>
      <c r="C262" s="23">
        <f>'[94]Feb 16'!$D$19+'[94]Feb 16'!$E$19</f>
        <v>40544535.117</v>
      </c>
      <c r="D262" s="23">
        <f>'[94]Feb 16'!$L$19</f>
        <v>120988.959</v>
      </c>
      <c r="E262" s="23">
        <f>'[94]Feb 16'!$M$19</f>
        <v>0</v>
      </c>
      <c r="F262" s="23">
        <f>'[94]Feb 16'!$G$19</f>
        <v>7165610.018</v>
      </c>
      <c r="G262" s="23">
        <f>'[94]Feb 16'!$P$19</f>
        <v>3187943.728</v>
      </c>
      <c r="H262" s="23">
        <f>'[94]Feb 16'!$Q$19</f>
        <v>39802510.361999996</v>
      </c>
      <c r="I262" s="23">
        <f t="shared" si="18"/>
        <v>99708264.674</v>
      </c>
      <c r="J262" s="9"/>
    </row>
    <row r="263" spans="1:10" ht="12.75" customHeight="1">
      <c r="A263" s="3" t="s">
        <v>45</v>
      </c>
      <c r="B263" s="23">
        <f>'[95]Mar 16'!$B$19</f>
        <v>8784174.626</v>
      </c>
      <c r="C263" s="23">
        <f>'[95]Mar 16'!$D$19+'[95]Mar 16'!$E$19</f>
        <v>40527502.238</v>
      </c>
      <c r="D263" s="23">
        <f>'[95]Mar 16'!$L$19</f>
        <v>80226.096</v>
      </c>
      <c r="E263" s="23">
        <f>'[95]Mar 16'!$M$19</f>
        <v>0</v>
      </c>
      <c r="F263" s="23">
        <f>'[95]Mar 16'!$G$19</f>
        <v>6636871.342</v>
      </c>
      <c r="G263" s="23">
        <f>'[95]Mar 16'!$P$19</f>
        <v>3100433.4230000004</v>
      </c>
      <c r="H263" s="23">
        <f>'[95]Mar 16'!$Q$19</f>
        <v>35946659</v>
      </c>
      <c r="I263" s="23">
        <f t="shared" si="18"/>
        <v>95075866.725</v>
      </c>
      <c r="J263" s="9"/>
    </row>
    <row r="264" spans="1:10" ht="12.75" customHeight="1">
      <c r="A264" s="3" t="s">
        <v>46</v>
      </c>
      <c r="B264" s="23">
        <f>'[96]Apr 16'!$B$19</f>
        <v>9081336.093</v>
      </c>
      <c r="C264" s="23">
        <f>'[96]Apr 16'!$D$19+'[96]Apr 16'!$E$19</f>
        <v>40749724.320999995</v>
      </c>
      <c r="D264" s="23">
        <f>'[96]Apr 16'!$L$19</f>
        <v>80687.025</v>
      </c>
      <c r="E264" s="23">
        <f>'[96]Apr 16'!$M$19</f>
        <v>0</v>
      </c>
      <c r="F264" s="23">
        <f>'[96]Apr 16'!$G$19</f>
        <v>9508043.194999998</v>
      </c>
      <c r="G264" s="23">
        <f>'[96]Apr 16'!$P$19</f>
        <v>3099899.4560000002</v>
      </c>
      <c r="H264" s="23">
        <f>'[96]Apr 16'!$Q$19</f>
        <v>37164126.622999996</v>
      </c>
      <c r="I264" s="23">
        <f t="shared" si="18"/>
        <v>99683816.713</v>
      </c>
      <c r="J264" s="9"/>
    </row>
    <row r="265" spans="1:10" ht="12.75" customHeight="1">
      <c r="A265" s="3" t="s">
        <v>4</v>
      </c>
      <c r="B265" s="23">
        <f>'[97]May 16'!$B$19</f>
        <v>9862720.298</v>
      </c>
      <c r="C265" s="23">
        <f>'[97]May 16'!$D$19+'[97]May 16'!$E$19</f>
        <v>40701076.49700001</v>
      </c>
      <c r="D265" s="23">
        <f>'[97]May 16'!$L$19</f>
        <v>100104.044</v>
      </c>
      <c r="E265" s="23">
        <f>'[97]May 16'!$M$19</f>
        <v>0</v>
      </c>
      <c r="F265" s="23">
        <f>'[97]May 16'!$G$19</f>
        <v>6953868.326</v>
      </c>
      <c r="G265" s="23">
        <f>'[97]May 16'!$P$19</f>
        <v>3099041.502</v>
      </c>
      <c r="H265" s="23">
        <f>'[97]May 16'!$Q$19</f>
        <v>36268216.643</v>
      </c>
      <c r="I265" s="23">
        <f t="shared" si="18"/>
        <v>96985027.31</v>
      </c>
      <c r="J265" s="9"/>
    </row>
    <row r="266" spans="1:10" ht="12.75" customHeight="1">
      <c r="A266" s="3" t="s">
        <v>14</v>
      </c>
      <c r="B266" s="23">
        <f>'[98]Jun 16'!$B$19</f>
        <v>9429242.097</v>
      </c>
      <c r="C266" s="23">
        <f>'[98]Jun 16'!$D$19+'[98]Jun 16'!$E$19</f>
        <v>40919982.563</v>
      </c>
      <c r="D266" s="23">
        <f>'[98]Jun 16'!$L$19</f>
        <v>181570.637</v>
      </c>
      <c r="E266" s="23">
        <f>'[98]Jun 16'!$M$19</f>
        <v>0</v>
      </c>
      <c r="F266" s="23">
        <f>'[98]Jun 16'!$G$19</f>
        <v>7075232.624</v>
      </c>
      <c r="G266" s="23">
        <f>'[98]Jun 16'!$P$19</f>
        <v>3100331.143</v>
      </c>
      <c r="H266" s="23">
        <f>'[98]Jun 16'!$Q$19</f>
        <v>35888720.479</v>
      </c>
      <c r="I266" s="23">
        <f t="shared" si="18"/>
        <v>96595079.543</v>
      </c>
      <c r="J266" s="9"/>
    </row>
    <row r="267" spans="1:10" ht="12.75" customHeight="1">
      <c r="A267" s="3" t="s">
        <v>47</v>
      </c>
      <c r="B267" s="23">
        <f>'[99]Jul 16'!$B$19</f>
        <v>9301150.922</v>
      </c>
      <c r="C267" s="23">
        <f>'[99]Jul 16'!$D$19+'[99]Jul 16'!$E$19</f>
        <v>42977951.16799999</v>
      </c>
      <c r="D267" s="23">
        <f>'[99]Jul 16'!$L$19</f>
        <v>348666.058</v>
      </c>
      <c r="E267" s="23">
        <f>'[99]Jul 16'!$M$19</f>
        <v>0</v>
      </c>
      <c r="F267" s="23">
        <f>'[99]Jul 16'!$G$19</f>
        <v>4804277.927</v>
      </c>
      <c r="G267" s="23">
        <f>'[99]Jul 16'!$P$19</f>
        <v>3099073.075</v>
      </c>
      <c r="H267" s="23">
        <f>'[99]Jul 16'!$Q$19</f>
        <v>39508633.977</v>
      </c>
      <c r="I267" s="23">
        <f aca="true" t="shared" si="19" ref="I267:I272">SUM(B267:H267)</f>
        <v>100039753.12699999</v>
      </c>
      <c r="J267" s="9"/>
    </row>
    <row r="268" spans="1:10" ht="12.75" customHeight="1">
      <c r="A268" s="3" t="s">
        <v>48</v>
      </c>
      <c r="B268" s="23">
        <f>'[100]Aug 16'!$B$19</f>
        <v>9325041.097000001</v>
      </c>
      <c r="C268" s="23">
        <f>'[100]Aug 16'!$D$19+'[100]Aug 16'!$E$19</f>
        <v>41694525.474</v>
      </c>
      <c r="D268" s="23">
        <f>'[101]Aug 16'!$L$19</f>
        <v>206231.016</v>
      </c>
      <c r="E268" s="23">
        <f>'[100]Aug 16'!$M$19</f>
        <v>0</v>
      </c>
      <c r="F268" s="23">
        <f>'[100]Aug 16'!$G$19</f>
        <v>5531084.091</v>
      </c>
      <c r="G268" s="23">
        <f>'[100]Aug 16'!$P$19</f>
        <v>3098663.906</v>
      </c>
      <c r="H268" s="23">
        <f>'[100]Aug 16'!$Q$19</f>
        <v>41489014.342</v>
      </c>
      <c r="I268" s="23">
        <f t="shared" si="19"/>
        <v>101344559.926</v>
      </c>
      <c r="J268" s="9"/>
    </row>
    <row r="269" spans="1:10" ht="12.75" customHeight="1">
      <c r="A269" s="3" t="s">
        <v>49</v>
      </c>
      <c r="B269" s="23">
        <f>'[102]Sep 16'!$B$19</f>
        <v>9422573.528</v>
      </c>
      <c r="C269" s="23">
        <f>'[102]Sep 16'!$D$19+'[102]Sep 16'!$E$19</f>
        <v>42163088.52200001</v>
      </c>
      <c r="D269" s="23">
        <f>'[102]Sep 16'!$L$19</f>
        <v>122191.48</v>
      </c>
      <c r="E269" s="23">
        <f>'[102]Sep 16'!$M$19</f>
        <v>0</v>
      </c>
      <c r="F269" s="23">
        <f>'[102]Sep 16'!$G$19</f>
        <v>4671772.728</v>
      </c>
      <c r="G269" s="23">
        <f>'[102]Sep 16'!$P$19</f>
        <v>3404730.095</v>
      </c>
      <c r="H269" s="23">
        <f>'[102]Sep 16'!$Q$19</f>
        <v>42029961.116</v>
      </c>
      <c r="I269" s="23">
        <f t="shared" si="19"/>
        <v>101814317.46900001</v>
      </c>
      <c r="J269" s="9"/>
    </row>
    <row r="270" spans="1:10" ht="12.75" customHeight="1">
      <c r="A270" s="3" t="s">
        <v>50</v>
      </c>
      <c r="B270" s="23">
        <f>'[103]Oct 16'!$B$19</f>
        <v>10029944.833999999</v>
      </c>
      <c r="C270" s="23">
        <f>'[103]Oct 16'!$D$19+'[103]Oct 16'!$E$19</f>
        <v>43400697.878000006</v>
      </c>
      <c r="D270" s="23">
        <f>'[103]Oct 16'!$L$19</f>
        <v>98442.3</v>
      </c>
      <c r="E270" s="23">
        <f>'[103]Oct 16'!$M$19</f>
        <v>0</v>
      </c>
      <c r="F270" s="23">
        <f>'[103]Oct 16'!$G$19</f>
        <v>1151526.316</v>
      </c>
      <c r="G270" s="23">
        <f>'[103]Oct 16'!$P$19</f>
        <v>3678726.521</v>
      </c>
      <c r="H270" s="23">
        <f>'[103]Oct 16'!$Q$19</f>
        <v>41519857.71</v>
      </c>
      <c r="I270" s="23">
        <f t="shared" si="19"/>
        <v>99879195.559</v>
      </c>
      <c r="J270" s="9"/>
    </row>
    <row r="271" spans="1:10" ht="12.75" customHeight="1">
      <c r="A271" s="3" t="s">
        <v>51</v>
      </c>
      <c r="B271" s="23">
        <f>'[104]Nov 16'!$B$19</f>
        <v>9146408.757</v>
      </c>
      <c r="C271" s="23">
        <f>'[104]Nov 16'!$D$19+'[104]Nov 16'!$E$19</f>
        <v>42612776.85299999</v>
      </c>
      <c r="D271" s="23">
        <f>'[104]Nov 16'!$L$19</f>
        <v>114148.884</v>
      </c>
      <c r="E271" s="23">
        <f>'[104]Nov 16'!$M$19</f>
        <v>0</v>
      </c>
      <c r="F271" s="23">
        <f>'[104]Nov 16'!$G$19</f>
        <v>2151181.818</v>
      </c>
      <c r="G271" s="23">
        <f>'[104]Nov 16'!$P$19</f>
        <v>3402536.8159999996</v>
      </c>
      <c r="H271" s="23">
        <f>'[104]Nov 16'!$Q$19</f>
        <v>43202963.719</v>
      </c>
      <c r="I271" s="23">
        <f t="shared" si="19"/>
        <v>100630016.84699999</v>
      </c>
      <c r="J271" s="9"/>
    </row>
    <row r="272" spans="1:10" ht="12.75" customHeight="1">
      <c r="A272" s="3" t="s">
        <v>52</v>
      </c>
      <c r="B272" s="23">
        <f>'[105]Dec 16'!$B$19</f>
        <v>10752299.931000002</v>
      </c>
      <c r="C272" s="23">
        <f>'[105]Dec 16'!$D$19+'[105]Dec 16'!$E$19</f>
        <v>43466311.858</v>
      </c>
      <c r="D272" s="23">
        <f>'[105]Dec 16'!$L$19</f>
        <v>135394.842</v>
      </c>
      <c r="E272" s="23">
        <f>'[105]Dec 16'!$M$19</f>
        <v>0</v>
      </c>
      <c r="F272" s="23">
        <f>'[105]Dec 16'!$G$19</f>
        <v>4072750</v>
      </c>
      <c r="G272" s="23">
        <f>'[105]Dec 16'!$P$19</f>
        <v>3402707.037</v>
      </c>
      <c r="H272" s="23">
        <f>'[105]Dec 16'!$Q$19</f>
        <v>43173277.076000005</v>
      </c>
      <c r="I272" s="23">
        <f t="shared" si="19"/>
        <v>105002740.74400002</v>
      </c>
      <c r="J272" s="9"/>
    </row>
    <row r="273" spans="2:10" ht="12.75" customHeight="1">
      <c r="B273" s="23"/>
      <c r="C273" s="23"/>
      <c r="D273" s="23"/>
      <c r="E273" s="23"/>
      <c r="F273" s="23"/>
      <c r="G273" s="23"/>
      <c r="H273" s="23"/>
      <c r="I273" s="23"/>
      <c r="J273" s="9"/>
    </row>
    <row r="274" spans="1:10" ht="12.75" customHeight="1">
      <c r="A274" s="7">
        <v>2017</v>
      </c>
      <c r="B274" s="23"/>
      <c r="C274" s="23"/>
      <c r="D274" s="23"/>
      <c r="E274" s="23"/>
      <c r="F274" s="23"/>
      <c r="G274" s="23"/>
      <c r="H274" s="23"/>
      <c r="I274" s="23"/>
      <c r="J274" s="9"/>
    </row>
    <row r="275" spans="1:10" ht="12.75" customHeight="1">
      <c r="A275" s="3" t="s">
        <v>0</v>
      </c>
      <c r="B275" s="23">
        <f>'[106]Jan 17'!$B$19</f>
        <v>10227887.290000001</v>
      </c>
      <c r="C275" s="23">
        <f>'[106]Jan 17'!$D$19+'[106]Jan 17'!$E$19</f>
        <v>44129473.962</v>
      </c>
      <c r="D275" s="23">
        <f>'[106]Jan 17'!$L$19</f>
        <v>315419.241</v>
      </c>
      <c r="E275" s="23">
        <f>'[106]Jan 17'!$M$19</f>
        <v>0</v>
      </c>
      <c r="F275" s="23">
        <f>'[106]Jan 17'!$G$19</f>
        <v>7616904.762999998</v>
      </c>
      <c r="G275" s="23">
        <f>'[106]Jan 17'!$P$19</f>
        <v>3400594.7600000002</v>
      </c>
      <c r="H275" s="23">
        <f>'[106]Jan 17'!$Q$19</f>
        <v>43072964.529</v>
      </c>
      <c r="I275" s="23">
        <f aca="true" t="shared" si="20" ref="I275:I286">SUM(B275:H275)</f>
        <v>108763244.54499999</v>
      </c>
      <c r="J275" s="9"/>
    </row>
    <row r="276" spans="1:10" ht="12.75" customHeight="1">
      <c r="A276" s="3" t="s">
        <v>53</v>
      </c>
      <c r="B276" s="23">
        <f>'[107]Feb 17'!$B$20</f>
        <v>10598076.542000001</v>
      </c>
      <c r="C276" s="23">
        <f>'[107]Feb 17'!$D$20+'[107]Feb 17'!$E$20</f>
        <v>51169319.165999986</v>
      </c>
      <c r="D276" s="23">
        <f>'[107]Feb 17'!$L$20</f>
        <v>518422.00899999996</v>
      </c>
      <c r="E276" s="23">
        <f>'[107]Feb 17'!$M$20</f>
        <v>0</v>
      </c>
      <c r="F276" s="23">
        <f>'[107]Feb 17'!$G$20</f>
        <v>14933574.726</v>
      </c>
      <c r="G276" s="23">
        <f>'[107]Feb 17'!$P$20</f>
        <v>8555343.153</v>
      </c>
      <c r="H276" s="23">
        <f>'[107]Feb 17'!$Q$20</f>
        <v>44929025.70300001</v>
      </c>
      <c r="I276" s="23">
        <f t="shared" si="20"/>
        <v>130703761.299</v>
      </c>
      <c r="J276" s="9"/>
    </row>
    <row r="277" spans="1:10" ht="12.75" customHeight="1">
      <c r="A277" s="25" t="s">
        <v>54</v>
      </c>
      <c r="B277" s="23">
        <f>'[123]CB_Mar17'!$I$5/1000</f>
        <v>10968744.211</v>
      </c>
      <c r="C277" s="23">
        <f>'[108]M03'!$Q$6+'[108]M03'!$Q$9</f>
        <v>50556372</v>
      </c>
      <c r="D277" s="23">
        <f>'[123]CB_Mar17'!$I$11/1000</f>
        <v>1049297.622</v>
      </c>
      <c r="E277" s="23">
        <v>0</v>
      </c>
      <c r="F277" s="23">
        <f>'[123]CB_Mar17'!$I$8/1000-'[108]M03'!$S$5</f>
        <v>11605775.385</v>
      </c>
      <c r="G277" s="23">
        <f>'[123]CB_Mar17'!$I$12/1000</f>
        <v>6557410.254</v>
      </c>
      <c r="H277" s="23">
        <f>('[123]CB_Mar17'!$I$9+'[123]CB_Mar17'!$I$10+'[123]CB_Mar17'!$I$13)/1000</f>
        <v>45644652.697</v>
      </c>
      <c r="I277" s="23">
        <f>SUM(B277:H277)</f>
        <v>126382252.16899998</v>
      </c>
      <c r="J277" s="9"/>
    </row>
    <row r="278" spans="1:10" ht="12.75" customHeight="1">
      <c r="A278" s="25" t="s">
        <v>46</v>
      </c>
      <c r="B278" s="23">
        <f>'[123]CB_Apr17'!$I$5/1000</f>
        <v>11879991.081</v>
      </c>
      <c r="C278" s="23">
        <f>'[109]M03'!$Q$6+'[109]M03'!$Q$9</f>
        <v>52292147</v>
      </c>
      <c r="D278" s="23">
        <f>'[123]CB_Apr17'!$I$11/1000</f>
        <v>1341746.065</v>
      </c>
      <c r="E278" s="23">
        <v>0</v>
      </c>
      <c r="F278" s="23">
        <f>'[123]CB_Apr17'!$I$8/1000-'[109]M03'!$S$5</f>
        <v>10149986.364</v>
      </c>
      <c r="G278" s="23">
        <f>'[123]CB_Apr17'!$I$12/1000</f>
        <v>5503576.937</v>
      </c>
      <c r="H278" s="23">
        <f>('[123]CB_Apr17'!$I$9+'[123]CB_Apr17'!$I$10+'[123]CB_Apr17'!$I$13)/1000</f>
        <v>47408377.075</v>
      </c>
      <c r="I278" s="23">
        <f t="shared" si="20"/>
        <v>128575824.522</v>
      </c>
      <c r="J278" s="9"/>
    </row>
    <row r="279" spans="1:10" ht="12.75" customHeight="1">
      <c r="A279" s="25" t="s">
        <v>4</v>
      </c>
      <c r="B279" s="23">
        <f>'[123]CB_May17'!$I$5/1000</f>
        <v>10986217.685</v>
      </c>
      <c r="C279" s="23">
        <f>'[110]M03'!$Q$6+'[110]M03'!$Q$9</f>
        <v>53790053</v>
      </c>
      <c r="D279" s="23">
        <f>'[123]CB_May17'!$I$11/1000</f>
        <v>1880649.504</v>
      </c>
      <c r="E279" s="23">
        <v>0</v>
      </c>
      <c r="F279" s="23">
        <f>'[123]CB_May17'!$I$8/1000-'[110]M03'!$S$5</f>
        <v>19462453.323</v>
      </c>
      <c r="G279" s="23">
        <f>'[123]CB_May17'!$I$12/1000</f>
        <v>3450432.215</v>
      </c>
      <c r="H279" s="23">
        <f>('[123]CB_May17'!$I$9+'[123]CB_May17'!$I$10+'[123]CB_May17'!$I$13)/1000</f>
        <v>49065573.67</v>
      </c>
      <c r="I279" s="23">
        <f t="shared" si="20"/>
        <v>138635379.397</v>
      </c>
      <c r="J279" s="9"/>
    </row>
    <row r="280" spans="1:10" ht="12.75" customHeight="1">
      <c r="A280" s="25" t="s">
        <v>14</v>
      </c>
      <c r="B280" s="23">
        <f>'[123]CB_Jun17'!$I$5/1000</f>
        <v>11298408.843</v>
      </c>
      <c r="C280" s="23">
        <f>'[111]M03'!$Q$6+'[111]M03'!$Q$9</f>
        <v>55295836</v>
      </c>
      <c r="D280" s="23">
        <f>'[123]CB_Jun17'!$I$11/1000</f>
        <v>2163285.499</v>
      </c>
      <c r="E280" s="23">
        <v>0</v>
      </c>
      <c r="F280" s="23">
        <f>'[123]CB_Jun17'!$I$8/1000-'[111]M03'!$S$5</f>
        <v>16689639.923999999</v>
      </c>
      <c r="G280" s="23">
        <f>'[123]CB_Jun17'!$I$12/1000</f>
        <v>3054727.273</v>
      </c>
      <c r="H280" s="23">
        <f>('[123]CB_Jun17'!$I$9+'[123]CB_Jun17'!$I$10+'[123]CB_Jun17'!$I$13)/1000</f>
        <v>51518409.135</v>
      </c>
      <c r="I280" s="23">
        <f t="shared" si="20"/>
        <v>140020306.674</v>
      </c>
      <c r="J280" s="9"/>
    </row>
    <row r="281" spans="1:10" ht="12.75" customHeight="1">
      <c r="A281" s="25" t="s">
        <v>47</v>
      </c>
      <c r="B281" s="23">
        <f>'[123]CB_Apr17'!$I$5/1000</f>
        <v>11879991.081</v>
      </c>
      <c r="C281" s="23">
        <f>'[112]M03'!$Q$6+'[112]M03'!$Q$9</f>
        <v>56389210</v>
      </c>
      <c r="D281" s="23">
        <f>'[123]CB_Jul17'!$I$11/1000</f>
        <v>2319488.802</v>
      </c>
      <c r="E281" s="23">
        <v>0</v>
      </c>
      <c r="F281" s="23">
        <f>'[123]CB_Jul17'!$I$8/1000-'[112]M03'!$S$5</f>
        <v>17689497.112</v>
      </c>
      <c r="G281" s="23">
        <f>'[123]CB_Jul17'!$I$12/1000</f>
        <v>2858903.514</v>
      </c>
      <c r="H281" s="23">
        <f>('[123]CB_Jul17'!$I$9+'[123]CB_Jul17'!$I$10+'[123]CB_Jul17'!$I$13)/1000</f>
        <v>52679223.671</v>
      </c>
      <c r="I281" s="23">
        <f t="shared" si="20"/>
        <v>143816314.18</v>
      </c>
      <c r="J281" s="9"/>
    </row>
    <row r="282" spans="1:10" ht="12.75" customHeight="1">
      <c r="A282" s="25" t="s">
        <v>48</v>
      </c>
      <c r="B282" s="23">
        <f>'[123]CB_Aug17'!$J$5/1000</f>
        <v>11783506.236</v>
      </c>
      <c r="C282" s="23">
        <f>'[113]M03'!$S$6+'[113]M03'!$S$9</f>
        <v>58025600</v>
      </c>
      <c r="D282" s="23">
        <f>'[123]CB_Aug17'!$J$11/1000</f>
        <v>3069920.487</v>
      </c>
      <c r="E282" s="23">
        <v>0</v>
      </c>
      <c r="F282" s="23">
        <f>'[123]CB_Aug17'!$J$8/1000-'[113]M03'!$U$5</f>
        <v>40699902.786</v>
      </c>
      <c r="G282" s="23">
        <f>'[123]CB_Aug17'!$J$12/1000</f>
        <v>3166320.98</v>
      </c>
      <c r="H282" s="23">
        <f>('[123]CB_Aug17'!$J$9+'[123]CB_Aug17'!$J$10+'[123]CB_Aug17'!$J$13)/1000</f>
        <v>44571863.275</v>
      </c>
      <c r="I282" s="23">
        <f t="shared" si="20"/>
        <v>161317113.764</v>
      </c>
      <c r="J282" s="9"/>
    </row>
    <row r="283" spans="1:10" ht="12.75" customHeight="1">
      <c r="A283" s="25" t="s">
        <v>49</v>
      </c>
      <c r="B283" s="23">
        <f>'[123]CB_Sep17'!$J$5/1000</f>
        <v>11529417.502</v>
      </c>
      <c r="C283" s="23">
        <f>'[114]M03'!$S$6+'[114]M03'!$S$9</f>
        <v>62852297</v>
      </c>
      <c r="D283" s="23">
        <f>'[123]CB_Sep17'!$J$11/1000</f>
        <v>3421411.973</v>
      </c>
      <c r="E283" s="23">
        <v>0</v>
      </c>
      <c r="F283" s="23">
        <f>'[123]CB_Sep17'!$J$8/1000-'[114]M03'!$U$5</f>
        <v>39918778.4</v>
      </c>
      <c r="G283" s="23">
        <f>'[123]CB_Sep17'!$J$12/1000</f>
        <v>3128880.457</v>
      </c>
      <c r="H283" s="23">
        <f>('[123]CB_Sep17'!$J$9+'[123]CB_Sep17'!$J$10+'[123]CB_Sep17'!$J$13)/1000</f>
        <v>38049733.129</v>
      </c>
      <c r="I283" s="23">
        <f t="shared" si="20"/>
        <v>158900518.461</v>
      </c>
      <c r="J283" s="9"/>
    </row>
    <row r="284" spans="1:10" ht="12.75" customHeight="1">
      <c r="A284" s="25" t="s">
        <v>50</v>
      </c>
      <c r="B284" s="23">
        <f>'[123]CB_Oct17'!$J$5/1000</f>
        <v>12362238.087</v>
      </c>
      <c r="C284" s="23">
        <f>'[116]M03'!$S$6+'[116]M03'!$S$9</f>
        <v>61878584</v>
      </c>
      <c r="D284" s="23">
        <f>'[123]CB_Oct17'!$J$11/1000</f>
        <v>3489197.332</v>
      </c>
      <c r="E284" s="23">
        <v>0</v>
      </c>
      <c r="F284" s="23">
        <f>'[123]CB_Oct17'!$J$8/1000-'[115]M03'!$U$5</f>
        <v>39021004.931</v>
      </c>
      <c r="G284" s="23">
        <f>'[123]CB_Oct17'!$J$12/1000</f>
        <v>7302735.32</v>
      </c>
      <c r="H284" s="23">
        <f>('[123]CB_Oct17'!$J$9+'[123]CB_Oct17'!$J$10+'[123]CB_Oct17'!$J$13)/1000</f>
        <v>35934038.925</v>
      </c>
      <c r="I284" s="23">
        <f t="shared" si="20"/>
        <v>159987798.59499997</v>
      </c>
      <c r="J284" s="9"/>
    </row>
    <row r="285" spans="1:10" ht="12.75" customHeight="1">
      <c r="A285" s="25" t="s">
        <v>51</v>
      </c>
      <c r="B285" s="23">
        <f>'[123]CB_Nov17'!$J$5/1000</f>
        <v>12019104.275</v>
      </c>
      <c r="C285" s="23">
        <f>'[116]M03'!$S$6+'[116]M03'!$S$9</f>
        <v>61878584</v>
      </c>
      <c r="D285" s="23">
        <f>'[123]CB_Nov17'!$J$11/1000</f>
        <v>3562692.227</v>
      </c>
      <c r="E285" s="23">
        <v>0</v>
      </c>
      <c r="F285" s="23">
        <f>'[123]CB_Nov17'!$J$8/1000-'[116]M03'!$S$6</f>
        <v>43798155.136</v>
      </c>
      <c r="G285" s="23">
        <f>'[123]CB_Nov17'!$J$12/1000</f>
        <v>15508668.956</v>
      </c>
      <c r="H285" s="23">
        <f>('[123]CB_Nov17'!$J$9+'[123]CB_Nov17'!$J$10+'[123]CB_Nov17'!$J$13)/1000</f>
        <v>34991145.377</v>
      </c>
      <c r="I285" s="23">
        <f t="shared" si="20"/>
        <v>171758349.97100002</v>
      </c>
      <c r="J285" s="9"/>
    </row>
    <row r="286" spans="1:10" ht="12.75" customHeight="1">
      <c r="A286" s="25" t="s">
        <v>52</v>
      </c>
      <c r="B286" s="23">
        <f>'[123]CB_Dec17'!$J$5/1000</f>
        <v>14240159.506</v>
      </c>
      <c r="C286" s="23">
        <f>'[117]M03'!$S$6+'[117]M03'!$S$9</f>
        <v>62274988</v>
      </c>
      <c r="D286" s="23">
        <f>'[123]CB_Dec17'!$J$11/1000</f>
        <v>3134372.543</v>
      </c>
      <c r="E286" s="23">
        <v>0</v>
      </c>
      <c r="F286" s="23">
        <f>'[123]CB_Dec17'!$J$8/1000-'[117]M03'!$S$6</f>
        <v>32598242.817</v>
      </c>
      <c r="G286" s="23">
        <f>'[123]CB_Dec17'!$J$12/1000</f>
        <v>24183322.124</v>
      </c>
      <c r="H286" s="23">
        <f>('[123]CB_Dec17'!$J$9+'[123]CB_Dec17'!$J$10+'[123]CB_Dec17'!$J$13)/1000</f>
        <v>34205018.19</v>
      </c>
      <c r="I286" s="23">
        <f t="shared" si="20"/>
        <v>170636103.18</v>
      </c>
      <c r="J286" s="9"/>
    </row>
    <row r="287" spans="1:10" ht="12.75" customHeight="1">
      <c r="A287" s="24"/>
      <c r="B287" s="23"/>
      <c r="C287" s="23"/>
      <c r="D287" s="23"/>
      <c r="E287" s="23"/>
      <c r="F287" s="23"/>
      <c r="G287" s="23"/>
      <c r="H287" s="23"/>
      <c r="I287" s="23"/>
      <c r="J287" s="9"/>
    </row>
    <row r="288" spans="1:10" ht="12.75" customHeight="1">
      <c r="A288" s="7">
        <v>2018</v>
      </c>
      <c r="B288" s="23"/>
      <c r="C288" s="23"/>
      <c r="D288" s="23"/>
      <c r="E288" s="23"/>
      <c r="F288" s="23"/>
      <c r="G288" s="23"/>
      <c r="H288" s="23"/>
      <c r="I288" s="23"/>
      <c r="J288" s="9"/>
    </row>
    <row r="289" spans="1:10" ht="12.75" customHeight="1">
      <c r="A289" s="3" t="s">
        <v>56</v>
      </c>
      <c r="B289" s="23">
        <f>'[122]CB_Jan18'!$J$5/1000</f>
        <v>14708682.247</v>
      </c>
      <c r="C289" s="23">
        <f>'[118]M03'!$S$6+'[118]M03'!$S$9</f>
        <v>63773753</v>
      </c>
      <c r="D289" s="23">
        <f>'[122]CB_Jan18'!$J$11/1000</f>
        <v>2951109.09</v>
      </c>
      <c r="E289" s="23">
        <v>0</v>
      </c>
      <c r="F289" s="23">
        <f>'[122]CB_Jan18'!$J$8/1000-'[118]M03'!$S$6</f>
        <v>40474967.745</v>
      </c>
      <c r="G289" s="23">
        <f>'[122]CB_Jan18'!$J$12/1000</f>
        <v>24292687.683</v>
      </c>
      <c r="H289" s="23">
        <f>('[122]CB_Jan18'!$J$9+'[122]CB_Jan18'!$J$10+'[122]CB_Jan18'!$J$13)/1000</f>
        <v>25636269.963</v>
      </c>
      <c r="I289" s="23">
        <f aca="true" t="shared" si="21" ref="I289:I294">SUM(B289:H289)</f>
        <v>171837469.728</v>
      </c>
      <c r="J289" s="9"/>
    </row>
    <row r="290" spans="1:10" ht="12.75" customHeight="1">
      <c r="A290" s="3" t="s">
        <v>44</v>
      </c>
      <c r="B290" s="23">
        <f>'[122]CB_Feb18'!$J$5/1000</f>
        <v>12257703.222</v>
      </c>
      <c r="C290" s="23">
        <f>'[119]M03'!$S$9+'[119]M03'!$S$6</f>
        <v>62856462</v>
      </c>
      <c r="D290" s="23">
        <f>'[122]CB_Feb18'!$J$11/1000</f>
        <v>2744329.623</v>
      </c>
      <c r="E290" s="23">
        <v>0</v>
      </c>
      <c r="F290" s="23">
        <f>('[122]CB_Feb18'!$J$8)/1000-'[119]M03'!$S$6</f>
        <v>54803361.47</v>
      </c>
      <c r="G290" s="23">
        <f>'[122]CB_Feb18'!$J$12/1000</f>
        <v>20743583.582</v>
      </c>
      <c r="H290" s="23">
        <f>('[122]CB_Feb18'!$J$9+'[122]CB_Feb18'!$J$10+'[122]CB_Feb18'!$J$13)/1000</f>
        <v>19779903.022</v>
      </c>
      <c r="I290" s="23">
        <f t="shared" si="21"/>
        <v>173185342.91899997</v>
      </c>
      <c r="J290" s="9"/>
    </row>
    <row r="291" spans="1:10" ht="12.75" customHeight="1">
      <c r="A291" s="3" t="s">
        <v>45</v>
      </c>
      <c r="B291" s="23">
        <f>'[122]CB_Mar18'!$J$5/1000</f>
        <v>12753213.068</v>
      </c>
      <c r="C291" s="23">
        <f>'[119]M03'!$S$9+'[120]M03'!$S$6</f>
        <v>63468452</v>
      </c>
      <c r="D291" s="23">
        <f>'[122]CB_Mar18'!$J$11/1000</f>
        <v>2785645.489</v>
      </c>
      <c r="E291" s="23">
        <v>0</v>
      </c>
      <c r="F291" s="23">
        <f>('[122]CB_Mar18'!$J$8)/1000-'[120]M03'!$S$6</f>
        <v>48995526.164</v>
      </c>
      <c r="G291" s="23">
        <f>'[122]CB_Mar18'!$J$12/1000</f>
        <v>23677671.474</v>
      </c>
      <c r="H291" s="23">
        <f>('[122]CB_Mar18'!$J$9+'[122]CB_Mar18'!$J$10+'[122]CB_Mar18'!$J$13)/1000</f>
        <v>18128350.221</v>
      </c>
      <c r="I291" s="23">
        <f t="shared" si="21"/>
        <v>169808858.416</v>
      </c>
      <c r="J291" s="9"/>
    </row>
    <row r="292" spans="1:10" ht="12.75" customHeight="1">
      <c r="A292" s="3" t="s">
        <v>46</v>
      </c>
      <c r="B292" s="23">
        <f>'[122]CB_Apr18'!$J$5/1000</f>
        <v>13027451.003</v>
      </c>
      <c r="C292" s="23">
        <f>'[121]M03'!$S$9+'[121]M03'!$S$6</f>
        <v>64992147</v>
      </c>
      <c r="D292" s="23">
        <f>'[122]CB_Apr18'!$J$11/1000</f>
        <v>2751481.311</v>
      </c>
      <c r="E292" s="23">
        <v>0</v>
      </c>
      <c r="F292" s="23">
        <f>('[122]CB_Apr18'!$J$8)/1000-'[121]M03'!$S$6</f>
        <v>43451847.993</v>
      </c>
      <c r="G292" s="23">
        <f>'[122]CB_Apr18'!$J$12/1000</f>
        <v>24902913.766</v>
      </c>
      <c r="H292" s="23">
        <f>('[122]CB_Apr18'!$J$9+'[122]CB_Apr18'!$J$10+'[122]CB_Apr18'!$J$13)/1000</f>
        <v>21266871.231</v>
      </c>
      <c r="I292" s="23">
        <f t="shared" si="21"/>
        <v>170392712.30400002</v>
      </c>
      <c r="J292" s="9"/>
    </row>
    <row r="293" spans="1:10" ht="12.75" customHeight="1">
      <c r="A293" s="3" t="s">
        <v>4</v>
      </c>
      <c r="B293" s="23">
        <f>'[122]CB_May18'!$J$5/1000</f>
        <v>14066234.548</v>
      </c>
      <c r="C293" s="23">
        <f>'[124]M03'!$S$9+'[124]M03'!$S$6</f>
        <v>64699983</v>
      </c>
      <c r="D293" s="23">
        <f>'[122]CB_May18'!$J$11/1000</f>
        <v>2792631.902</v>
      </c>
      <c r="E293" s="23">
        <v>0</v>
      </c>
      <c r="F293" s="23">
        <f>('[122]CB_May18'!$J$8)/1000-'[124]M03'!$S$6</f>
        <v>44140772.921</v>
      </c>
      <c r="G293" s="23">
        <f>'[122]CB_May18'!$J$12/1000</f>
        <v>24773148.14</v>
      </c>
      <c r="H293" s="23">
        <f>('[122]CB_May18'!$J$9+'[122]CB_May18'!$J$10+'[122]CB_May18'!$J$13)/1000</f>
        <v>22008525.638</v>
      </c>
      <c r="I293" s="23">
        <f t="shared" si="21"/>
        <v>172481296.149</v>
      </c>
      <c r="J293" s="9"/>
    </row>
    <row r="294" spans="1:10" ht="12.75" customHeight="1">
      <c r="A294" s="3" t="s">
        <v>5</v>
      </c>
      <c r="B294" s="23">
        <f>'[122]CB_Jun18'!$J$5/1000</f>
        <v>14179553.062</v>
      </c>
      <c r="C294" s="23">
        <f>'[125]M03'!$S$9+'[125]M03'!$S$6</f>
        <v>66329154</v>
      </c>
      <c r="D294" s="23">
        <f>'[122]CB_Jun18'!$J$11/1000</f>
        <v>3365065.934</v>
      </c>
      <c r="E294" s="23">
        <v>0</v>
      </c>
      <c r="F294" s="23">
        <f>('[122]CB_Jun18'!$J$8)/1000-'[125]M03'!$S$6</f>
        <v>52114402.966</v>
      </c>
      <c r="G294" s="23">
        <f>'[122]CB_Jun18'!$J$12/1000</f>
        <v>25312067.196</v>
      </c>
      <c r="H294" s="23">
        <f>('[122]CB_Jun18'!$J$9+'[122]CB_Jun18'!$J$10+'[122]CB_Jun18'!$J$13)/1000</f>
        <v>19259108.963</v>
      </c>
      <c r="I294" s="23">
        <f t="shared" si="21"/>
        <v>180559352.12100002</v>
      </c>
      <c r="J294" s="9"/>
    </row>
    <row r="295" spans="1:10" ht="12.75" customHeight="1">
      <c r="A295" s="3" t="s">
        <v>47</v>
      </c>
      <c r="B295" s="23">
        <f>'[122]CB_Jul18 '!$J$5/1000</f>
        <v>14317726.356</v>
      </c>
      <c r="C295" s="23">
        <f>'[126]M03'!$S$9+'[126]M03'!$S$6</f>
        <v>68916712</v>
      </c>
      <c r="D295" s="23">
        <f>'[122]CB_Jul18 '!$J$11/1000</f>
        <v>3592635.803</v>
      </c>
      <c r="E295" s="23">
        <v>0</v>
      </c>
      <c r="F295" s="23">
        <f>('[122]CB_Jul18 '!$J$8)/1000-'[126]M03'!$S$6</f>
        <v>79627211.534</v>
      </c>
      <c r="G295" s="23">
        <f>'[122]CB_Jul18 '!$J$12/1000</f>
        <v>7665057.723</v>
      </c>
      <c r="H295" s="23">
        <f>('[122]CB_Jul18 '!$J$9+'[122]CB_Jul18 '!$J$10+'[122]CB_Jul18 '!$J$13)/1000</f>
        <v>13406394.694</v>
      </c>
      <c r="I295" s="23">
        <f>SUM(B295:H295)</f>
        <v>187525738.11</v>
      </c>
      <c r="J295" s="9"/>
    </row>
    <row r="296" spans="1:10" ht="12.75" customHeight="1">
      <c r="A296" s="3" t="s">
        <v>48</v>
      </c>
      <c r="B296" s="23">
        <f>'[122]CB_Aug18'!$J$5/1000</f>
        <v>15439725.728</v>
      </c>
      <c r="C296" s="23">
        <f>'[127]M03'!$S$9+'[127]M03'!$S$6</f>
        <v>68117365</v>
      </c>
      <c r="D296" s="23">
        <f>'[122]CB_Aug18'!$J$11/1000</f>
        <v>3918302.456</v>
      </c>
      <c r="E296" s="23"/>
      <c r="F296" s="23">
        <f>('[122]CB_Aug18'!$J$8)/1000-'[127]M03'!$S$6</f>
        <v>82732378.088</v>
      </c>
      <c r="G296" s="23">
        <f>'[122]CB_Aug18'!$J$12/1000</f>
        <v>0</v>
      </c>
      <c r="H296" s="23">
        <f>('[122]CB_Aug18'!$J$9+'[122]CB_Aug18'!$J$10+'[122]CB_Aug18'!$J$13)/1000</f>
        <v>15758426.11</v>
      </c>
      <c r="I296" s="23">
        <f>SUM(B296:H296)</f>
        <v>185966197.38200003</v>
      </c>
      <c r="J296" s="9"/>
    </row>
    <row r="297" spans="1:10" ht="12.75" customHeight="1">
      <c r="A297" s="24"/>
      <c r="B297" s="23"/>
      <c r="C297" s="23"/>
      <c r="D297" s="23"/>
      <c r="E297" s="23"/>
      <c r="F297" s="23"/>
      <c r="G297" s="23"/>
      <c r="H297" s="23"/>
      <c r="I297" s="23"/>
      <c r="J297" s="9"/>
    </row>
    <row r="298" spans="1:10" ht="12.75" customHeight="1">
      <c r="A298" s="24"/>
      <c r="B298" s="23"/>
      <c r="C298" s="23"/>
      <c r="D298" s="23"/>
      <c r="E298" s="23"/>
      <c r="F298" s="23"/>
      <c r="G298" s="23"/>
      <c r="H298" s="23"/>
      <c r="I298" s="23"/>
      <c r="J298" s="9"/>
    </row>
    <row r="299" spans="1:10" ht="12.75" customHeight="1">
      <c r="A299" s="24"/>
      <c r="B299" s="23"/>
      <c r="C299" s="23"/>
      <c r="D299" s="23"/>
      <c r="E299" s="23"/>
      <c r="F299" s="23"/>
      <c r="G299" s="23"/>
      <c r="H299" s="23"/>
      <c r="I299" s="23"/>
      <c r="J299" s="9"/>
    </row>
    <row r="300" spans="1:10" ht="12.75" customHeight="1">
      <c r="A300" s="24"/>
      <c r="B300" s="23"/>
      <c r="C300" s="23"/>
      <c r="D300" s="23"/>
      <c r="E300" s="23"/>
      <c r="F300" s="23"/>
      <c r="G300" s="23"/>
      <c r="H300" s="23"/>
      <c r="I300" s="23"/>
      <c r="J300" s="9"/>
    </row>
    <row r="301" spans="1:10" ht="12.75" customHeight="1">
      <c r="A301" s="24"/>
      <c r="B301" s="23"/>
      <c r="C301" s="23"/>
      <c r="D301" s="23"/>
      <c r="E301" s="23"/>
      <c r="F301" s="23"/>
      <c r="G301" s="23"/>
      <c r="H301" s="23"/>
      <c r="I301" s="23"/>
      <c r="J301" s="9"/>
    </row>
    <row r="302" spans="1:10" ht="12.75" customHeight="1">
      <c r="A302" s="24"/>
      <c r="B302" s="23"/>
      <c r="C302" s="23"/>
      <c r="D302" s="23"/>
      <c r="E302" s="23"/>
      <c r="F302" s="23"/>
      <c r="G302" s="23"/>
      <c r="H302" s="23"/>
      <c r="I302" s="23"/>
      <c r="J302" s="9"/>
    </row>
    <row r="303" spans="1:10" ht="12.75" customHeight="1">
      <c r="A303" s="24"/>
      <c r="B303" s="23"/>
      <c r="C303" s="23"/>
      <c r="D303" s="23"/>
      <c r="E303" s="23"/>
      <c r="F303" s="23"/>
      <c r="G303" s="23"/>
      <c r="H303" s="23"/>
      <c r="I303" s="23"/>
      <c r="J303" s="9"/>
    </row>
    <row r="304" spans="1:10" ht="12.75" customHeight="1">
      <c r="A304" s="24"/>
      <c r="B304" s="23"/>
      <c r="C304" s="23"/>
      <c r="D304" s="23"/>
      <c r="E304" s="23"/>
      <c r="F304" s="23"/>
      <c r="G304" s="23"/>
      <c r="H304" s="23"/>
      <c r="I304" s="23"/>
      <c r="J304" s="9"/>
    </row>
    <row r="305" spans="1:10" ht="12.75" customHeight="1">
      <c r="A305" s="24"/>
      <c r="B305" s="23"/>
      <c r="C305" s="23"/>
      <c r="D305" s="23"/>
      <c r="E305" s="23"/>
      <c r="F305" s="23"/>
      <c r="G305" s="23"/>
      <c r="H305" s="23"/>
      <c r="I305" s="23"/>
      <c r="J305" s="9"/>
    </row>
    <row r="306" spans="1:10" ht="12.75" customHeight="1">
      <c r="A306" s="24"/>
      <c r="B306" s="23"/>
      <c r="C306" s="23"/>
      <c r="D306" s="23"/>
      <c r="E306" s="23"/>
      <c r="F306" s="23"/>
      <c r="G306" s="23"/>
      <c r="H306" s="23"/>
      <c r="I306" s="23"/>
      <c r="J306" s="9"/>
    </row>
    <row r="307" spans="1:10" ht="12.75" customHeight="1">
      <c r="A307" s="24"/>
      <c r="B307" s="23"/>
      <c r="C307" s="23"/>
      <c r="D307" s="23"/>
      <c r="E307" s="23"/>
      <c r="F307" s="23"/>
      <c r="G307" s="23"/>
      <c r="H307" s="23"/>
      <c r="I307" s="23"/>
      <c r="J307" s="9"/>
    </row>
    <row r="308" spans="1:10" ht="12.75" customHeight="1">
      <c r="A308" s="24"/>
      <c r="B308" s="23"/>
      <c r="C308" s="23"/>
      <c r="D308" s="23"/>
      <c r="E308" s="23"/>
      <c r="F308" s="23"/>
      <c r="G308" s="23"/>
      <c r="H308" s="23"/>
      <c r="I308" s="23"/>
      <c r="J308" s="9"/>
    </row>
    <row r="309" spans="1:10" ht="12.75" customHeight="1">
      <c r="A309" s="24"/>
      <c r="B309" s="23"/>
      <c r="C309" s="23"/>
      <c r="D309" s="23"/>
      <c r="E309" s="23"/>
      <c r="F309" s="23"/>
      <c r="G309" s="23"/>
      <c r="H309" s="23"/>
      <c r="I309" s="23"/>
      <c r="J309" s="9"/>
    </row>
    <row r="310" spans="1:10" ht="12.75" customHeight="1">
      <c r="A310" s="24"/>
      <c r="B310" s="23"/>
      <c r="C310" s="23"/>
      <c r="D310" s="23"/>
      <c r="E310" s="23"/>
      <c r="F310" s="23"/>
      <c r="G310" s="23"/>
      <c r="H310" s="23"/>
      <c r="I310" s="23"/>
      <c r="J310" s="9"/>
    </row>
    <row r="311" spans="1:10" ht="12.75" customHeight="1">
      <c r="A311" s="24"/>
      <c r="B311" s="23"/>
      <c r="C311" s="23"/>
      <c r="D311" s="23"/>
      <c r="E311" s="23"/>
      <c r="F311" s="23"/>
      <c r="G311" s="23"/>
      <c r="H311" s="23"/>
      <c r="I311" s="23"/>
      <c r="J311" s="9"/>
    </row>
    <row r="312" spans="1:10" ht="12.75" customHeight="1">
      <c r="A312" s="26" t="s">
        <v>55</v>
      </c>
      <c r="B312" s="23"/>
      <c r="C312" s="23"/>
      <c r="D312" s="23"/>
      <c r="E312" s="23"/>
      <c r="F312" s="23"/>
      <c r="G312" s="23"/>
      <c r="H312" s="23"/>
      <c r="I312" s="23"/>
      <c r="J312" s="9"/>
    </row>
    <row r="313" spans="1:9" ht="12.75">
      <c r="A313" s="8" t="s">
        <v>32</v>
      </c>
      <c r="B313" s="9"/>
      <c r="C313" s="9"/>
      <c r="D313" s="9"/>
      <c r="E313" s="9"/>
      <c r="F313" s="9"/>
      <c r="G313" s="9"/>
      <c r="H313" s="9"/>
      <c r="I313" s="9"/>
    </row>
    <row r="314" spans="1:9" ht="12.75">
      <c r="A314" s="8" t="s">
        <v>58</v>
      </c>
      <c r="B314" s="9"/>
      <c r="C314" s="9"/>
      <c r="D314" s="9"/>
      <c r="E314" s="9"/>
      <c r="F314" s="9"/>
      <c r="G314" s="9"/>
      <c r="H314" s="9"/>
      <c r="I314" s="9"/>
    </row>
    <row r="315" spans="1:9" ht="12.75">
      <c r="A315" s="6"/>
      <c r="B315" s="9"/>
      <c r="C315" s="9"/>
      <c r="D315" s="9"/>
      <c r="E315" s="9"/>
      <c r="F315" s="9"/>
      <c r="G315" s="9"/>
      <c r="H315" s="9"/>
      <c r="I315" s="9"/>
    </row>
    <row r="316" ht="12.75">
      <c r="A316" s="28" t="s">
        <v>57</v>
      </c>
    </row>
    <row r="317" ht="12.75">
      <c r="A317" s="22" t="s">
        <v>59</v>
      </c>
    </row>
    <row r="318" spans="1:9" ht="12.75">
      <c r="A318" s="22" t="s">
        <v>60</v>
      </c>
      <c r="B318" s="9"/>
      <c r="C318" s="9"/>
      <c r="D318" s="9"/>
      <c r="E318" s="9"/>
      <c r="F318" s="9"/>
      <c r="G318" s="9"/>
      <c r="H318" s="9"/>
      <c r="I318" s="9"/>
    </row>
    <row r="319" spans="1:9" ht="12.75">
      <c r="A319" s="21" t="s">
        <v>61</v>
      </c>
      <c r="B319" s="9" t="s">
        <v>62</v>
      </c>
      <c r="C319" s="9"/>
      <c r="D319" s="9"/>
      <c r="E319" s="9"/>
      <c r="F319" s="9"/>
      <c r="G319" s="9"/>
      <c r="H319" s="9"/>
      <c r="I319" s="9"/>
    </row>
    <row r="320" spans="1:9" ht="12.75">
      <c r="A320" s="22"/>
      <c r="B320" s="27" t="s">
        <v>63</v>
      </c>
      <c r="C320" s="9"/>
      <c r="D320" s="9"/>
      <c r="E320" s="9"/>
      <c r="F320" s="9"/>
      <c r="G320" s="9"/>
      <c r="H320" s="9"/>
      <c r="I320" s="9"/>
    </row>
    <row r="321" spans="1:9" ht="12.75">
      <c r="A321" s="22"/>
      <c r="B321" s="27" t="s">
        <v>67</v>
      </c>
      <c r="C321" s="9"/>
      <c r="D321" s="9"/>
      <c r="E321" s="9"/>
      <c r="F321" s="9"/>
      <c r="G321" s="9"/>
      <c r="H321" s="9"/>
      <c r="I321" s="9"/>
    </row>
    <row r="322" spans="1:9" ht="12.75">
      <c r="A322" s="22"/>
      <c r="B322" s="27" t="s">
        <v>65</v>
      </c>
      <c r="C322" s="9"/>
      <c r="D322" s="9"/>
      <c r="E322" s="9"/>
      <c r="F322" s="9"/>
      <c r="G322" s="9"/>
      <c r="H322" s="9"/>
      <c r="I322" s="9"/>
    </row>
    <row r="323" spans="1:9" ht="12.75">
      <c r="A323" s="22"/>
      <c r="B323" s="27" t="s">
        <v>68</v>
      </c>
      <c r="C323" s="9"/>
      <c r="D323" s="9"/>
      <c r="E323" s="9"/>
      <c r="F323" s="9"/>
      <c r="G323" s="9"/>
      <c r="H323" s="9"/>
      <c r="I323" s="9"/>
    </row>
    <row r="324" spans="1:9" ht="12.75">
      <c r="A324" s="8"/>
      <c r="B324" s="9"/>
      <c r="C324" s="9"/>
      <c r="D324" s="9"/>
      <c r="E324" s="9"/>
      <c r="F324" s="9"/>
      <c r="G324" s="9"/>
      <c r="H324" s="9"/>
      <c r="I324" s="9"/>
    </row>
    <row r="325" spans="1:9" ht="12.75">
      <c r="A325" s="8"/>
      <c r="B325" s="9"/>
      <c r="C325" s="9"/>
      <c r="D325" s="9"/>
      <c r="E325" s="9"/>
      <c r="F325" s="9"/>
      <c r="G325" s="9"/>
      <c r="H325" s="9"/>
      <c r="I325" s="9"/>
    </row>
    <row r="326" spans="1:9" ht="12.75">
      <c r="A326" s="8"/>
      <c r="B326" s="9"/>
      <c r="C326" s="9"/>
      <c r="D326" s="9"/>
      <c r="E326" s="9"/>
      <c r="F326" s="9"/>
      <c r="G326" s="9"/>
      <c r="H326" s="9"/>
      <c r="I326" s="9"/>
    </row>
    <row r="327" spans="1:9" ht="12.75">
      <c r="A327" s="8"/>
      <c r="B327" s="9"/>
      <c r="C327" s="9"/>
      <c r="D327" s="9"/>
      <c r="E327" s="9"/>
      <c r="F327" s="9"/>
      <c r="G327" s="9"/>
      <c r="H327" s="9"/>
      <c r="I327" s="9"/>
    </row>
    <row r="328" spans="1:9" ht="12.75">
      <c r="A328" s="8"/>
      <c r="B328" s="9"/>
      <c r="C328" s="9"/>
      <c r="D328" s="9"/>
      <c r="E328" s="9"/>
      <c r="F328" s="9"/>
      <c r="G328" s="9"/>
      <c r="H328" s="9"/>
      <c r="I328" s="9"/>
    </row>
    <row r="329" spans="1:9" ht="12.75">
      <c r="A329" s="8"/>
      <c r="B329" s="9"/>
      <c r="C329" s="9"/>
      <c r="D329" s="9"/>
      <c r="E329" s="9"/>
      <c r="F329" s="9"/>
      <c r="G329" s="9"/>
      <c r="H329" s="9"/>
      <c r="I329" s="9"/>
    </row>
    <row r="330" spans="1:9" ht="12.75">
      <c r="A330" s="8"/>
      <c r="B330" s="9"/>
      <c r="C330" s="9"/>
      <c r="D330" s="9"/>
      <c r="E330" s="9"/>
      <c r="F330" s="9"/>
      <c r="G330" s="9"/>
      <c r="H330" s="9"/>
      <c r="I330" s="9"/>
    </row>
    <row r="331" spans="1:9" ht="12.75">
      <c r="A331" s="8"/>
      <c r="B331" s="9"/>
      <c r="C331" s="9"/>
      <c r="D331" s="9"/>
      <c r="E331" s="9"/>
      <c r="F331" s="9"/>
      <c r="G331" s="9"/>
      <c r="H331" s="9"/>
      <c r="I331" s="9"/>
    </row>
    <row r="332" spans="1:9" ht="12.75">
      <c r="A332" s="8"/>
      <c r="B332" s="9"/>
      <c r="C332" s="9"/>
      <c r="D332" s="9"/>
      <c r="E332" s="9"/>
      <c r="F332" s="9"/>
      <c r="G332" s="9"/>
      <c r="H332" s="9"/>
      <c r="I332" s="9"/>
    </row>
    <row r="333" spans="1:9" ht="12.75">
      <c r="A333" s="8"/>
      <c r="B333" s="9"/>
      <c r="C333" s="9"/>
      <c r="D333" s="9"/>
      <c r="E333" s="9"/>
      <c r="F333" s="9"/>
      <c r="G333" s="9"/>
      <c r="H333" s="9"/>
      <c r="I333" s="9"/>
    </row>
    <row r="334" spans="1:9" ht="12.75">
      <c r="A334" s="8"/>
      <c r="B334" s="9"/>
      <c r="C334" s="9"/>
      <c r="D334" s="9"/>
      <c r="E334" s="9"/>
      <c r="F334" s="9"/>
      <c r="G334" s="9"/>
      <c r="H334" s="9"/>
      <c r="I334" s="9"/>
    </row>
    <row r="335" spans="1:9" ht="12.75">
      <c r="A335" s="8"/>
      <c r="B335" s="9"/>
      <c r="C335" s="9"/>
      <c r="D335" s="9"/>
      <c r="E335" s="9"/>
      <c r="F335" s="9"/>
      <c r="G335" s="9"/>
      <c r="H335" s="9"/>
      <c r="I335" s="9"/>
    </row>
    <row r="336" spans="1:9" ht="12.75">
      <c r="A336" s="8"/>
      <c r="B336" s="9"/>
      <c r="C336" s="9"/>
      <c r="D336" s="9"/>
      <c r="E336" s="9"/>
      <c r="F336" s="9"/>
      <c r="G336" s="9"/>
      <c r="H336" s="9"/>
      <c r="I336" s="9"/>
    </row>
    <row r="337" spans="1:9" ht="12.75">
      <c r="A337" s="8"/>
      <c r="B337" s="9"/>
      <c r="C337" s="9"/>
      <c r="D337" s="9"/>
      <c r="E337" s="9"/>
      <c r="F337" s="9"/>
      <c r="G337" s="9"/>
      <c r="H337" s="9"/>
      <c r="I337" s="9"/>
    </row>
    <row r="338" spans="1:9" ht="12.75">
      <c r="A338" s="8"/>
      <c r="B338" s="9"/>
      <c r="C338" s="9"/>
      <c r="D338" s="9"/>
      <c r="E338" s="9"/>
      <c r="F338" s="9"/>
      <c r="G338" s="9"/>
      <c r="H338" s="9"/>
      <c r="I338" s="9"/>
    </row>
    <row r="339" spans="1:9" ht="12.75">
      <c r="A339" s="8"/>
      <c r="B339" s="9"/>
      <c r="C339" s="9"/>
      <c r="D339" s="9"/>
      <c r="E339" s="9"/>
      <c r="F339" s="9"/>
      <c r="G339" s="9"/>
      <c r="H339" s="9"/>
      <c r="I339" s="9"/>
    </row>
    <row r="340" spans="1:9" ht="12.75">
      <c r="A340" s="8"/>
      <c r="B340" s="9"/>
      <c r="C340" s="9"/>
      <c r="D340" s="9"/>
      <c r="E340" s="9"/>
      <c r="F340" s="9"/>
      <c r="G340" s="9"/>
      <c r="H340" s="9"/>
      <c r="I340" s="9"/>
    </row>
    <row r="341" spans="1:9" ht="12.75">
      <c r="A341" s="8"/>
      <c r="B341" s="9"/>
      <c r="C341" s="9"/>
      <c r="D341" s="9"/>
      <c r="E341" s="9"/>
      <c r="F341" s="9"/>
      <c r="G341" s="9"/>
      <c r="H341" s="9"/>
      <c r="I341" s="9"/>
    </row>
    <row r="342" spans="1:9" ht="12.75">
      <c r="A342" s="8"/>
      <c r="B342" s="9"/>
      <c r="C342" s="9"/>
      <c r="D342" s="9"/>
      <c r="E342" s="9"/>
      <c r="F342" s="9"/>
      <c r="G342" s="9"/>
      <c r="H342" s="9"/>
      <c r="I342" s="9"/>
    </row>
    <row r="343" spans="1:9" ht="12.75">
      <c r="A343" s="8"/>
      <c r="B343" s="9"/>
      <c r="C343" s="9"/>
      <c r="D343" s="9"/>
      <c r="E343" s="9"/>
      <c r="F343" s="9"/>
      <c r="G343" s="9"/>
      <c r="H343" s="9"/>
      <c r="I343" s="9"/>
    </row>
    <row r="344" spans="1:9" ht="12.75">
      <c r="A344" s="8"/>
      <c r="B344" s="9"/>
      <c r="C344" s="9"/>
      <c r="D344" s="9"/>
      <c r="E344" s="9"/>
      <c r="F344" s="9"/>
      <c r="G344" s="9"/>
      <c r="H344" s="9"/>
      <c r="I344" s="9"/>
    </row>
    <row r="345" spans="1:9" ht="12.75">
      <c r="A345" s="8"/>
      <c r="B345" s="9"/>
      <c r="C345" s="9"/>
      <c r="D345" s="9"/>
      <c r="E345" s="9"/>
      <c r="F345" s="9"/>
      <c r="G345" s="9"/>
      <c r="H345" s="9"/>
      <c r="I345" s="9"/>
    </row>
    <row r="346" spans="1:9" ht="12.75">
      <c r="A346" s="8"/>
      <c r="B346" s="9"/>
      <c r="C346" s="9"/>
      <c r="D346" s="9"/>
      <c r="E346" s="9"/>
      <c r="F346" s="9"/>
      <c r="G346" s="9"/>
      <c r="H346" s="9"/>
      <c r="I346" s="9"/>
    </row>
    <row r="347" spans="1:9" ht="12.75">
      <c r="A347" s="8"/>
      <c r="B347" s="9"/>
      <c r="C347" s="9"/>
      <c r="D347" s="9"/>
      <c r="E347" s="9"/>
      <c r="F347" s="9"/>
      <c r="G347" s="9"/>
      <c r="H347" s="9"/>
      <c r="I347" s="9"/>
    </row>
    <row r="348" spans="1:9" ht="12.75">
      <c r="A348" s="8"/>
      <c r="B348" s="9"/>
      <c r="C348" s="9"/>
      <c r="D348" s="9"/>
      <c r="E348" s="9"/>
      <c r="F348" s="9"/>
      <c r="G348" s="9"/>
      <c r="H348" s="9"/>
      <c r="I348" s="9"/>
    </row>
    <row r="349" spans="1:9" ht="12.75">
      <c r="A349" s="8"/>
      <c r="B349" s="9"/>
      <c r="C349" s="9"/>
      <c r="D349" s="9"/>
      <c r="E349" s="9"/>
      <c r="F349" s="9"/>
      <c r="G349" s="9"/>
      <c r="H349" s="9"/>
      <c r="I349" s="9"/>
    </row>
    <row r="350" spans="1:9" ht="12.75">
      <c r="A350" s="8"/>
      <c r="B350" s="9"/>
      <c r="C350" s="9"/>
      <c r="D350" s="9"/>
      <c r="E350" s="9"/>
      <c r="F350" s="9"/>
      <c r="G350" s="9"/>
      <c r="H350" s="9"/>
      <c r="I350" s="9"/>
    </row>
    <row r="351" spans="1:9" ht="12.75">
      <c r="A351" s="8"/>
      <c r="B351" s="9"/>
      <c r="C351" s="9"/>
      <c r="D351" s="9"/>
      <c r="E351" s="9"/>
      <c r="F351" s="9"/>
      <c r="G351" s="9"/>
      <c r="H351" s="9"/>
      <c r="I351" s="9"/>
    </row>
    <row r="352" spans="1:9" ht="12.75">
      <c r="A352" s="8"/>
      <c r="B352" s="9"/>
      <c r="C352" s="9"/>
      <c r="D352" s="9"/>
      <c r="E352" s="9"/>
      <c r="F352" s="9"/>
      <c r="G352" s="9"/>
      <c r="H352" s="9"/>
      <c r="I352" s="9"/>
    </row>
    <row r="353" spans="1:9" ht="12.75">
      <c r="A353" s="8"/>
      <c r="B353" s="9"/>
      <c r="C353" s="9"/>
      <c r="D353" s="9"/>
      <c r="E353" s="9"/>
      <c r="F353" s="9"/>
      <c r="G353" s="9"/>
      <c r="H353" s="9"/>
      <c r="I353" s="9"/>
    </row>
    <row r="354" spans="1:9" ht="12.75">
      <c r="A354" s="8"/>
      <c r="B354" s="9"/>
      <c r="C354" s="9"/>
      <c r="D354" s="9"/>
      <c r="E354" s="9"/>
      <c r="F354" s="9"/>
      <c r="G354" s="9"/>
      <c r="H354" s="9"/>
      <c r="I354" s="9"/>
    </row>
    <row r="355" spans="1:9" ht="12.75">
      <c r="A355" s="8"/>
      <c r="B355" s="9"/>
      <c r="C355" s="9"/>
      <c r="D355" s="9"/>
      <c r="E355" s="9"/>
      <c r="F355" s="9"/>
      <c r="G355" s="9"/>
      <c r="H355" s="9"/>
      <c r="I355" s="9"/>
    </row>
    <row r="356" spans="1:9" ht="12.75">
      <c r="A356" s="8"/>
      <c r="B356" s="9"/>
      <c r="C356" s="9"/>
      <c r="D356" s="9"/>
      <c r="E356" s="9"/>
      <c r="F356" s="9"/>
      <c r="G356" s="9"/>
      <c r="H356" s="9"/>
      <c r="I356" s="9"/>
    </row>
    <row r="357" spans="1:9" ht="12.75">
      <c r="A357" s="8"/>
      <c r="B357" s="9"/>
      <c r="C357" s="9"/>
      <c r="D357" s="9"/>
      <c r="E357" s="9"/>
      <c r="F357" s="9"/>
      <c r="G357" s="9"/>
      <c r="H357" s="9"/>
      <c r="I357" s="9"/>
    </row>
    <row r="358" spans="1:9" ht="12.75">
      <c r="A358" s="8"/>
      <c r="B358" s="9"/>
      <c r="C358" s="9"/>
      <c r="D358" s="9"/>
      <c r="E358" s="9"/>
      <c r="F358" s="9"/>
      <c r="G358" s="9"/>
      <c r="H358" s="9"/>
      <c r="I358" s="9"/>
    </row>
    <row r="359" spans="1:9" ht="12.75">
      <c r="A359" s="8"/>
      <c r="B359" s="9"/>
      <c r="C359" s="9"/>
      <c r="D359" s="9"/>
      <c r="E359" s="9"/>
      <c r="F359" s="9"/>
      <c r="G359" s="9"/>
      <c r="H359" s="9"/>
      <c r="I359" s="9"/>
    </row>
    <row r="360" spans="1:9" ht="12.75">
      <c r="A360" s="8"/>
      <c r="B360" s="9"/>
      <c r="C360" s="9"/>
      <c r="D360" s="9"/>
      <c r="E360" s="9"/>
      <c r="F360" s="9"/>
      <c r="G360" s="9"/>
      <c r="H360" s="9"/>
      <c r="I360" s="9"/>
    </row>
    <row r="361" spans="1:9" ht="12.75">
      <c r="A361" s="8"/>
      <c r="B361" s="9"/>
      <c r="C361" s="9"/>
      <c r="D361" s="9"/>
      <c r="E361" s="9"/>
      <c r="F361" s="9"/>
      <c r="G361" s="9"/>
      <c r="H361" s="9"/>
      <c r="I361" s="9"/>
    </row>
    <row r="362" spans="1:9" ht="12.75">
      <c r="A362" s="8"/>
      <c r="B362" s="9"/>
      <c r="C362" s="9"/>
      <c r="D362" s="9"/>
      <c r="E362" s="9"/>
      <c r="F362" s="9"/>
      <c r="G362" s="9"/>
      <c r="H362" s="9"/>
      <c r="I362" s="9"/>
    </row>
    <row r="363" spans="1:9" ht="12.75">
      <c r="A363" s="8"/>
      <c r="B363" s="9"/>
      <c r="C363" s="9"/>
      <c r="D363" s="9"/>
      <c r="E363" s="9"/>
      <c r="F363" s="9"/>
      <c r="G363" s="9"/>
      <c r="H363" s="9"/>
      <c r="I363" s="9"/>
    </row>
    <row r="364" spans="1:9" ht="12.75">
      <c r="A364" s="8"/>
      <c r="B364" s="9"/>
      <c r="C364" s="9"/>
      <c r="D364" s="9"/>
      <c r="E364" s="9"/>
      <c r="F364" s="9"/>
      <c r="G364" s="9"/>
      <c r="H364" s="9"/>
      <c r="I364" s="9"/>
    </row>
    <row r="365" spans="1:9" ht="12.75">
      <c r="A365" s="8"/>
      <c r="B365" s="9"/>
      <c r="C365" s="9"/>
      <c r="D365" s="9"/>
      <c r="E365" s="9"/>
      <c r="F365" s="9"/>
      <c r="G365" s="9"/>
      <c r="H365" s="9"/>
      <c r="I365" s="9"/>
    </row>
    <row r="366" spans="1:9" ht="12.75">
      <c r="A366" s="8"/>
      <c r="B366" s="9"/>
      <c r="C366" s="9"/>
      <c r="D366" s="9"/>
      <c r="E366" s="9"/>
      <c r="F366" s="9"/>
      <c r="G366" s="9"/>
      <c r="H366" s="9"/>
      <c r="I366" s="9"/>
    </row>
    <row r="367" spans="1:9" ht="12.75">
      <c r="A367" s="8"/>
      <c r="B367" s="9"/>
      <c r="C367" s="9"/>
      <c r="D367" s="9"/>
      <c r="E367" s="9"/>
      <c r="F367" s="9"/>
      <c r="G367" s="9"/>
      <c r="H367" s="9"/>
      <c r="I367" s="9"/>
    </row>
    <row r="368" spans="1:9" ht="12.75">
      <c r="A368" s="8"/>
      <c r="B368" s="9"/>
      <c r="C368" s="9"/>
      <c r="D368" s="9"/>
      <c r="E368" s="9"/>
      <c r="F368" s="9"/>
      <c r="G368" s="9"/>
      <c r="H368" s="9"/>
      <c r="I368" s="9"/>
    </row>
    <row r="369" spans="1:9" ht="12.75">
      <c r="A369" s="8"/>
      <c r="B369" s="9"/>
      <c r="C369" s="9"/>
      <c r="D369" s="9"/>
      <c r="E369" s="9"/>
      <c r="F369" s="9"/>
      <c r="G369" s="9"/>
      <c r="H369" s="9"/>
      <c r="I369" s="9"/>
    </row>
    <row r="370" spans="1:9" ht="12.75">
      <c r="A370" s="8"/>
      <c r="B370" s="9"/>
      <c r="C370" s="9"/>
      <c r="D370" s="9"/>
      <c r="E370" s="9"/>
      <c r="F370" s="9"/>
      <c r="G370" s="9"/>
      <c r="H370" s="9"/>
      <c r="I370" s="9"/>
    </row>
    <row r="371" spans="1:9" ht="12.75">
      <c r="A371" s="8"/>
      <c r="B371" s="9"/>
      <c r="C371" s="9"/>
      <c r="D371" s="9"/>
      <c r="E371" s="9"/>
      <c r="F371" s="9"/>
      <c r="G371" s="9"/>
      <c r="H371" s="9"/>
      <c r="I371" s="9"/>
    </row>
    <row r="372" spans="1:9" ht="12.75">
      <c r="A372" s="8"/>
      <c r="B372" s="9"/>
      <c r="C372" s="9"/>
      <c r="D372" s="9"/>
      <c r="E372" s="9"/>
      <c r="F372" s="9"/>
      <c r="G372" s="9"/>
      <c r="H372" s="9"/>
      <c r="I372" s="9"/>
    </row>
    <row r="373" spans="1:9" ht="12.75">
      <c r="A373" s="8"/>
      <c r="B373" s="9"/>
      <c r="C373" s="9"/>
      <c r="D373" s="9"/>
      <c r="E373" s="9"/>
      <c r="F373" s="9"/>
      <c r="G373" s="9"/>
      <c r="H373" s="9"/>
      <c r="I373" s="9"/>
    </row>
    <row r="374" spans="1:9" ht="12.75">
      <c r="A374" s="8"/>
      <c r="B374" s="9"/>
      <c r="C374" s="9"/>
      <c r="D374" s="9"/>
      <c r="E374" s="9"/>
      <c r="F374" s="9"/>
      <c r="G374" s="9"/>
      <c r="H374" s="9"/>
      <c r="I374" s="9"/>
    </row>
    <row r="375" spans="1:9" ht="12.75">
      <c r="A375" s="8"/>
      <c r="B375" s="9"/>
      <c r="C375" s="9"/>
      <c r="D375" s="9"/>
      <c r="E375" s="9"/>
      <c r="F375" s="9"/>
      <c r="G375" s="9"/>
      <c r="H375" s="9"/>
      <c r="I375" s="9"/>
    </row>
    <row r="376" spans="1:9" ht="12.75">
      <c r="A376" s="8"/>
      <c r="B376" s="9"/>
      <c r="C376" s="9"/>
      <c r="D376" s="9"/>
      <c r="E376" s="9"/>
      <c r="F376" s="9"/>
      <c r="G376" s="9"/>
      <c r="H376" s="9"/>
      <c r="I376" s="9"/>
    </row>
    <row r="377" spans="1:9" ht="12.75">
      <c r="A377" s="8"/>
      <c r="B377" s="9"/>
      <c r="C377" s="9"/>
      <c r="D377" s="9"/>
      <c r="E377" s="9"/>
      <c r="F377" s="9"/>
      <c r="G377" s="9"/>
      <c r="H377" s="9"/>
      <c r="I377" s="9"/>
    </row>
    <row r="378" spans="1:9" ht="12.75">
      <c r="A378" s="8"/>
      <c r="B378" s="9"/>
      <c r="C378" s="9"/>
      <c r="D378" s="9"/>
      <c r="E378" s="9"/>
      <c r="F378" s="9"/>
      <c r="G378" s="9"/>
      <c r="H378" s="9"/>
      <c r="I378" s="9"/>
    </row>
    <row r="379" spans="1:9" ht="12.75">
      <c r="A379" s="8"/>
      <c r="B379" s="9"/>
      <c r="C379" s="9"/>
      <c r="D379" s="9"/>
      <c r="E379" s="9"/>
      <c r="F379" s="9"/>
      <c r="G379" s="9"/>
      <c r="H379" s="9"/>
      <c r="I379" s="9"/>
    </row>
    <row r="380" spans="1:9" ht="12.75">
      <c r="A380" s="8"/>
      <c r="B380" s="9"/>
      <c r="C380" s="9"/>
      <c r="D380" s="9"/>
      <c r="E380" s="9"/>
      <c r="F380" s="9"/>
      <c r="G380" s="9"/>
      <c r="H380" s="9"/>
      <c r="I380" s="9"/>
    </row>
    <row r="381" spans="1:9" ht="12.75">
      <c r="A381" s="8"/>
      <c r="B381" s="9"/>
      <c r="C381" s="9"/>
      <c r="D381" s="9"/>
      <c r="E381" s="9"/>
      <c r="F381" s="9"/>
      <c r="G381" s="9"/>
      <c r="H381" s="9"/>
      <c r="I381" s="9"/>
    </row>
    <row r="382" spans="1:9" ht="12.75">
      <c r="A382" s="8"/>
      <c r="B382" s="9"/>
      <c r="C382" s="9"/>
      <c r="D382" s="9"/>
      <c r="E382" s="9"/>
      <c r="F382" s="9"/>
      <c r="G382" s="9"/>
      <c r="H382" s="9"/>
      <c r="I382" s="9"/>
    </row>
    <row r="383" spans="1:9" ht="12.75">
      <c r="A383" s="8"/>
      <c r="B383" s="9"/>
      <c r="C383" s="9"/>
      <c r="D383" s="9"/>
      <c r="E383" s="9"/>
      <c r="F383" s="9"/>
      <c r="G383" s="9"/>
      <c r="H383" s="9"/>
      <c r="I383" s="9"/>
    </row>
    <row r="384" spans="1:9" ht="12.75">
      <c r="A384" s="8"/>
      <c r="B384" s="9"/>
      <c r="C384" s="9"/>
      <c r="D384" s="9"/>
      <c r="E384" s="9"/>
      <c r="F384" s="9"/>
      <c r="G384" s="9"/>
      <c r="H384" s="9"/>
      <c r="I384" s="9"/>
    </row>
    <row r="385" spans="1:9" ht="12.75">
      <c r="A385" s="8"/>
      <c r="B385" s="9"/>
      <c r="C385" s="9"/>
      <c r="D385" s="9"/>
      <c r="E385" s="9"/>
      <c r="F385" s="9"/>
      <c r="G385" s="9"/>
      <c r="H385" s="9"/>
      <c r="I385" s="9"/>
    </row>
    <row r="386" spans="1:9" ht="12.75">
      <c r="A386" s="8"/>
      <c r="B386" s="9"/>
      <c r="C386" s="9"/>
      <c r="D386" s="9"/>
      <c r="E386" s="9"/>
      <c r="F386" s="9"/>
      <c r="G386" s="9"/>
      <c r="H386" s="9"/>
      <c r="I386" s="9"/>
    </row>
    <row r="387" spans="1:9" ht="12.75">
      <c r="A387" s="8"/>
      <c r="B387" s="9"/>
      <c r="C387" s="9"/>
      <c r="D387" s="9"/>
      <c r="E387" s="9"/>
      <c r="F387" s="9"/>
      <c r="G387" s="9"/>
      <c r="H387" s="9"/>
      <c r="I387" s="9"/>
    </row>
    <row r="388" spans="1:9" ht="12.75">
      <c r="A388" s="8"/>
      <c r="B388" s="9"/>
      <c r="C388" s="9"/>
      <c r="D388" s="9"/>
      <c r="E388" s="9"/>
      <c r="F388" s="9"/>
      <c r="G388" s="9"/>
      <c r="H388" s="9"/>
      <c r="I388" s="9"/>
    </row>
    <row r="389" spans="1:9" ht="12.75">
      <c r="A389" s="8"/>
      <c r="B389" s="9"/>
      <c r="C389" s="9"/>
      <c r="D389" s="9"/>
      <c r="E389" s="9"/>
      <c r="F389" s="9"/>
      <c r="G389" s="9"/>
      <c r="H389" s="9"/>
      <c r="I389" s="9"/>
    </row>
    <row r="390" spans="1:9" ht="12.75">
      <c r="A390" s="8"/>
      <c r="B390" s="9"/>
      <c r="C390" s="9"/>
      <c r="D390" s="9"/>
      <c r="E390" s="9"/>
      <c r="F390" s="9"/>
      <c r="G390" s="9"/>
      <c r="H390" s="9"/>
      <c r="I390" s="9"/>
    </row>
    <row r="391" spans="1:9" ht="12.75">
      <c r="A391" s="8"/>
      <c r="B391" s="9"/>
      <c r="C391" s="9"/>
      <c r="D391" s="9"/>
      <c r="E391" s="9"/>
      <c r="F391" s="9"/>
      <c r="G391" s="9"/>
      <c r="H391" s="9"/>
      <c r="I391" s="9"/>
    </row>
    <row r="392" spans="1:9" ht="12.75">
      <c r="A392" s="8"/>
      <c r="B392" s="9"/>
      <c r="C392" s="9"/>
      <c r="D392" s="9"/>
      <c r="E392" s="9"/>
      <c r="F392" s="9"/>
      <c r="G392" s="9"/>
      <c r="H392" s="9"/>
      <c r="I392" s="9"/>
    </row>
    <row r="393" spans="1:9" ht="12.75">
      <c r="A393" s="8"/>
      <c r="B393" s="9"/>
      <c r="C393" s="9"/>
      <c r="D393" s="9"/>
      <c r="E393" s="9"/>
      <c r="F393" s="9"/>
      <c r="G393" s="9"/>
      <c r="H393" s="9"/>
      <c r="I393" s="9"/>
    </row>
    <row r="394" spans="1:9" ht="12.75">
      <c r="A394" s="8"/>
      <c r="B394" s="9"/>
      <c r="C394" s="9"/>
      <c r="D394" s="9"/>
      <c r="E394" s="9"/>
      <c r="F394" s="9"/>
      <c r="G394" s="9"/>
      <c r="H394" s="9"/>
      <c r="I394" s="9"/>
    </row>
    <row r="395" spans="1:9" ht="12.75">
      <c r="A395" s="8"/>
      <c r="B395" s="9"/>
      <c r="C395" s="9"/>
      <c r="D395" s="9"/>
      <c r="E395" s="9"/>
      <c r="F395" s="9"/>
      <c r="G395" s="9"/>
      <c r="H395" s="9"/>
      <c r="I395" s="9"/>
    </row>
    <row r="396" spans="1:9" ht="12.75">
      <c r="A396" s="8"/>
      <c r="B396" s="9"/>
      <c r="C396" s="9"/>
      <c r="D396" s="9"/>
      <c r="E396" s="9"/>
      <c r="F396" s="9"/>
      <c r="G396" s="9"/>
      <c r="H396" s="9"/>
      <c r="I396" s="9"/>
    </row>
    <row r="397" spans="1:9" ht="12.75">
      <c r="A397" s="8"/>
      <c r="B397" s="9"/>
      <c r="C397" s="9"/>
      <c r="D397" s="9"/>
      <c r="E397" s="9"/>
      <c r="F397" s="9"/>
      <c r="G397" s="9"/>
      <c r="H397" s="9"/>
      <c r="I397" s="9"/>
    </row>
    <row r="398" spans="1:9" ht="12.75">
      <c r="A398" s="8"/>
      <c r="B398" s="9"/>
      <c r="C398" s="9"/>
      <c r="D398" s="9"/>
      <c r="E398" s="9"/>
      <c r="F398" s="9"/>
      <c r="G398" s="9"/>
      <c r="H398" s="9"/>
      <c r="I398" s="9"/>
    </row>
    <row r="399" spans="2:9" ht="12.75">
      <c r="B399" s="9"/>
      <c r="C399" s="9"/>
      <c r="D399" s="9"/>
      <c r="E399" s="9"/>
      <c r="F399" s="9"/>
      <c r="G399" s="9"/>
      <c r="H399" s="9"/>
      <c r="I399" s="9"/>
    </row>
    <row r="400" spans="2:9" ht="12.75">
      <c r="B400" s="9"/>
      <c r="C400" s="9"/>
      <c r="D400" s="9"/>
      <c r="E400" s="9"/>
      <c r="F400" s="9"/>
      <c r="G400" s="9"/>
      <c r="H400" s="9"/>
      <c r="I400" s="9"/>
    </row>
    <row r="401" spans="2:9" ht="12.75">
      <c r="B401" s="9"/>
      <c r="C401" s="9"/>
      <c r="D401" s="9"/>
      <c r="E401" s="9"/>
      <c r="F401" s="9"/>
      <c r="G401" s="9"/>
      <c r="H401" s="9"/>
      <c r="I401" s="9"/>
    </row>
    <row r="402" spans="2:9" ht="12.75">
      <c r="B402" s="9"/>
      <c r="C402" s="9"/>
      <c r="D402" s="9"/>
      <c r="E402" s="9"/>
      <c r="F402" s="9"/>
      <c r="G402" s="9"/>
      <c r="H402" s="9"/>
      <c r="I402" s="9"/>
    </row>
    <row r="403" spans="2:9" ht="12.75">
      <c r="B403" s="9"/>
      <c r="C403" s="9"/>
      <c r="D403" s="9"/>
      <c r="E403" s="9"/>
      <c r="F403" s="9"/>
      <c r="G403" s="9"/>
      <c r="H403" s="9"/>
      <c r="I403" s="9"/>
    </row>
    <row r="404" spans="2:9" ht="12.75">
      <c r="B404" s="9"/>
      <c r="C404" s="9"/>
      <c r="D404" s="9"/>
      <c r="E404" s="9"/>
      <c r="F404" s="9"/>
      <c r="G404" s="9"/>
      <c r="H404" s="9"/>
      <c r="I404" s="9"/>
    </row>
    <row r="405" spans="2:9" ht="12.75">
      <c r="B405" s="9"/>
      <c r="C405" s="9"/>
      <c r="D405" s="9"/>
      <c r="E405" s="9"/>
      <c r="F405" s="9"/>
      <c r="G405" s="9"/>
      <c r="H405" s="9"/>
      <c r="I405" s="9"/>
    </row>
    <row r="406" spans="2:9" ht="12.75">
      <c r="B406" s="9"/>
      <c r="C406" s="9"/>
      <c r="D406" s="9"/>
      <c r="E406" s="9"/>
      <c r="F406" s="9"/>
      <c r="G406" s="9"/>
      <c r="H406" s="9"/>
      <c r="I406" s="9"/>
    </row>
    <row r="407" spans="2:9" ht="12.75">
      <c r="B407" s="9"/>
      <c r="C407" s="9"/>
      <c r="D407" s="9"/>
      <c r="E407" s="9"/>
      <c r="F407" s="9"/>
      <c r="G407" s="9"/>
      <c r="H407" s="9"/>
      <c r="I407" s="9"/>
    </row>
    <row r="408" spans="2:9" ht="12.75">
      <c r="B408" s="9"/>
      <c r="C408" s="9"/>
      <c r="D408" s="9"/>
      <c r="E408" s="9"/>
      <c r="F408" s="9"/>
      <c r="G408" s="9"/>
      <c r="H408" s="9"/>
      <c r="I408" s="9"/>
    </row>
    <row r="409" spans="2:9" ht="12.75">
      <c r="B409" s="9"/>
      <c r="C409" s="9"/>
      <c r="D409" s="9"/>
      <c r="E409" s="9"/>
      <c r="F409" s="9"/>
      <c r="G409" s="9"/>
      <c r="H409" s="9"/>
      <c r="I409" s="9"/>
    </row>
    <row r="410" spans="2:9" ht="12.75">
      <c r="B410" s="9"/>
      <c r="C410" s="9"/>
      <c r="D410" s="9"/>
      <c r="E410" s="9"/>
      <c r="F410" s="9"/>
      <c r="G410" s="9"/>
      <c r="H410" s="9"/>
      <c r="I410" s="9"/>
    </row>
    <row r="411" spans="2:9" ht="12.75">
      <c r="B411" s="9"/>
      <c r="C411" s="9"/>
      <c r="D411" s="9"/>
      <c r="E411" s="9"/>
      <c r="F411" s="9"/>
      <c r="G411" s="9"/>
      <c r="H411" s="9"/>
      <c r="I411" s="9"/>
    </row>
    <row r="412" spans="2:9" ht="12.75">
      <c r="B412" s="9"/>
      <c r="C412" s="9"/>
      <c r="D412" s="9"/>
      <c r="E412" s="9"/>
      <c r="F412" s="9"/>
      <c r="G412" s="9"/>
      <c r="H412" s="9"/>
      <c r="I412" s="9"/>
    </row>
    <row r="413" spans="2:9" ht="12.75">
      <c r="B413" s="9"/>
      <c r="C413" s="9"/>
      <c r="D413" s="9"/>
      <c r="E413" s="9"/>
      <c r="F413" s="9"/>
      <c r="G413" s="9"/>
      <c r="H413" s="9"/>
      <c r="I413" s="9"/>
    </row>
    <row r="414" spans="2:9" ht="12.75">
      <c r="B414" s="9"/>
      <c r="C414" s="9"/>
      <c r="D414" s="9"/>
      <c r="E414" s="9"/>
      <c r="F414" s="9"/>
      <c r="G414" s="9"/>
      <c r="H414" s="9"/>
      <c r="I414" s="9"/>
    </row>
    <row r="415" spans="2:9" ht="12.75">
      <c r="B415" s="9"/>
      <c r="C415" s="9"/>
      <c r="D415" s="9"/>
      <c r="E415" s="9"/>
      <c r="F415" s="9"/>
      <c r="G415" s="9"/>
      <c r="H415" s="9"/>
      <c r="I415" s="9"/>
    </row>
    <row r="416" spans="2:9" ht="12.75">
      <c r="B416" s="9"/>
      <c r="C416" s="9"/>
      <c r="D416" s="9"/>
      <c r="E416" s="9"/>
      <c r="F416" s="9"/>
      <c r="G416" s="9"/>
      <c r="H416" s="9"/>
      <c r="I416" s="9"/>
    </row>
    <row r="417" spans="2:9" ht="12.75">
      <c r="B417" s="9"/>
      <c r="C417" s="9"/>
      <c r="D417" s="9"/>
      <c r="E417" s="9"/>
      <c r="F417" s="9"/>
      <c r="G417" s="9"/>
      <c r="H417" s="9"/>
      <c r="I417" s="9"/>
    </row>
    <row r="418" spans="2:9" ht="12.75">
      <c r="B418" s="9"/>
      <c r="C418" s="9"/>
      <c r="D418" s="9"/>
      <c r="E418" s="9"/>
      <c r="F418" s="9"/>
      <c r="G418" s="9"/>
      <c r="H418" s="9"/>
      <c r="I418" s="9"/>
    </row>
    <row r="419" spans="2:9" ht="12.75">
      <c r="B419" s="9"/>
      <c r="C419" s="9"/>
      <c r="D419" s="9"/>
      <c r="E419" s="9"/>
      <c r="F419" s="9"/>
      <c r="G419" s="9"/>
      <c r="H419" s="9"/>
      <c r="I419" s="9"/>
    </row>
    <row r="420" spans="2:9" ht="12.75">
      <c r="B420" s="9"/>
      <c r="C420" s="9"/>
      <c r="D420" s="9"/>
      <c r="E420" s="9"/>
      <c r="F420" s="9"/>
      <c r="G420" s="9"/>
      <c r="H420" s="9"/>
      <c r="I420" s="9"/>
    </row>
    <row r="421" spans="2:9" ht="12.75">
      <c r="B421" s="9"/>
      <c r="C421" s="9"/>
      <c r="D421" s="9"/>
      <c r="E421" s="9"/>
      <c r="F421" s="9"/>
      <c r="G421" s="9"/>
      <c r="H421" s="9"/>
      <c r="I421" s="9"/>
    </row>
    <row r="422" spans="2:9" ht="12.75">
      <c r="B422" s="9"/>
      <c r="C422" s="9"/>
      <c r="D422" s="9"/>
      <c r="E422" s="9"/>
      <c r="F422" s="9"/>
      <c r="G422" s="9"/>
      <c r="H422" s="9"/>
      <c r="I422" s="9"/>
    </row>
    <row r="423" spans="2:9" ht="12.75">
      <c r="B423" s="9"/>
      <c r="C423" s="9"/>
      <c r="D423" s="9"/>
      <c r="E423" s="9"/>
      <c r="F423" s="9"/>
      <c r="G423" s="9"/>
      <c r="H423" s="9"/>
      <c r="I423" s="9"/>
    </row>
    <row r="424" spans="2:9" ht="12.75">
      <c r="B424" s="9"/>
      <c r="C424" s="9"/>
      <c r="D424" s="9"/>
      <c r="E424" s="9"/>
      <c r="F424" s="9"/>
      <c r="G424" s="9"/>
      <c r="H424" s="9"/>
      <c r="I424" s="9"/>
    </row>
    <row r="425" spans="2:9" ht="12.75">
      <c r="B425" s="9"/>
      <c r="C425" s="9"/>
      <c r="D425" s="9"/>
      <c r="E425" s="9"/>
      <c r="F425" s="9"/>
      <c r="G425" s="9"/>
      <c r="H425" s="9"/>
      <c r="I425" s="9"/>
    </row>
    <row r="426" spans="2:9" ht="12.75">
      <c r="B426" s="9"/>
      <c r="C426" s="9"/>
      <c r="D426" s="9"/>
      <c r="E426" s="9"/>
      <c r="F426" s="9"/>
      <c r="G426" s="9"/>
      <c r="H426" s="9"/>
      <c r="I426" s="9"/>
    </row>
    <row r="427" spans="2:9" ht="12.75">
      <c r="B427" s="9"/>
      <c r="C427" s="9"/>
      <c r="D427" s="9"/>
      <c r="E427" s="9"/>
      <c r="F427" s="9"/>
      <c r="G427" s="9"/>
      <c r="H427" s="9"/>
      <c r="I427" s="9"/>
    </row>
    <row r="428" spans="2:9" ht="12.75">
      <c r="B428" s="9"/>
      <c r="C428" s="9"/>
      <c r="D428" s="9"/>
      <c r="E428" s="9"/>
      <c r="F428" s="9"/>
      <c r="G428" s="9"/>
      <c r="H428" s="9"/>
      <c r="I428" s="9"/>
    </row>
    <row r="429" spans="2:9" ht="12.75">
      <c r="B429" s="9"/>
      <c r="C429" s="9"/>
      <c r="D429" s="9"/>
      <c r="E429" s="9"/>
      <c r="F429" s="9"/>
      <c r="G429" s="9"/>
      <c r="H429" s="9"/>
      <c r="I429" s="9"/>
    </row>
    <row r="430" spans="2:9" ht="12.75">
      <c r="B430" s="9"/>
      <c r="C430" s="9"/>
      <c r="D430" s="9"/>
      <c r="E430" s="9"/>
      <c r="F430" s="9"/>
      <c r="G430" s="9"/>
      <c r="H430" s="9"/>
      <c r="I430" s="9"/>
    </row>
    <row r="431" spans="2:9" ht="12.75">
      <c r="B431" s="9"/>
      <c r="C431" s="9"/>
      <c r="D431" s="9"/>
      <c r="E431" s="9"/>
      <c r="F431" s="9"/>
      <c r="G431" s="9"/>
      <c r="H431" s="9"/>
      <c r="I431" s="9"/>
    </row>
    <row r="432" spans="2:9" ht="12.75">
      <c r="B432" s="9"/>
      <c r="C432" s="9"/>
      <c r="D432" s="9"/>
      <c r="E432" s="9"/>
      <c r="F432" s="9"/>
      <c r="G432" s="9"/>
      <c r="H432" s="9"/>
      <c r="I432" s="9"/>
    </row>
    <row r="433" spans="2:9" ht="12.75">
      <c r="B433" s="9"/>
      <c r="C433" s="9"/>
      <c r="D433" s="9"/>
      <c r="E433" s="9"/>
      <c r="F433" s="9"/>
      <c r="G433" s="9"/>
      <c r="H433" s="9"/>
      <c r="I433" s="9"/>
    </row>
    <row r="434" spans="2:9" ht="12.75">
      <c r="B434" s="9"/>
      <c r="C434" s="9"/>
      <c r="D434" s="9"/>
      <c r="E434" s="9"/>
      <c r="F434" s="9"/>
      <c r="G434" s="9"/>
      <c r="H434" s="9"/>
      <c r="I434" s="9"/>
    </row>
    <row r="435" spans="2:9" ht="12.75">
      <c r="B435" s="9"/>
      <c r="C435" s="9"/>
      <c r="D435" s="9"/>
      <c r="E435" s="9"/>
      <c r="F435" s="9"/>
      <c r="G435" s="9"/>
      <c r="H435" s="9"/>
      <c r="I435" s="9"/>
    </row>
    <row r="436" spans="2:9" ht="12.75">
      <c r="B436" s="9"/>
      <c r="C436" s="9"/>
      <c r="D436" s="9"/>
      <c r="E436" s="9"/>
      <c r="F436" s="9"/>
      <c r="G436" s="9"/>
      <c r="H436" s="9"/>
      <c r="I436" s="9"/>
    </row>
    <row r="437" spans="2:9" ht="12.75">
      <c r="B437" s="9"/>
      <c r="C437" s="9"/>
      <c r="D437" s="9"/>
      <c r="E437" s="9"/>
      <c r="F437" s="9"/>
      <c r="G437" s="9"/>
      <c r="H437" s="9"/>
      <c r="I437" s="9"/>
    </row>
    <row r="438" spans="2:9" ht="12.75">
      <c r="B438" s="9"/>
      <c r="C438" s="9"/>
      <c r="D438" s="9"/>
      <c r="E438" s="9"/>
      <c r="F438" s="9"/>
      <c r="G438" s="9"/>
      <c r="H438" s="9"/>
      <c r="I438" s="9"/>
    </row>
    <row r="439" spans="2:9" ht="12.75">
      <c r="B439" s="9"/>
      <c r="C439" s="9"/>
      <c r="D439" s="9"/>
      <c r="E439" s="9"/>
      <c r="F439" s="9"/>
      <c r="G439" s="9"/>
      <c r="H439" s="9"/>
      <c r="I439" s="9"/>
    </row>
    <row r="440" spans="2:9" ht="12.75">
      <c r="B440" s="9"/>
      <c r="C440" s="9"/>
      <c r="D440" s="9"/>
      <c r="E440" s="9"/>
      <c r="F440" s="9"/>
      <c r="G440" s="9"/>
      <c r="H440" s="9"/>
      <c r="I440" s="9"/>
    </row>
    <row r="441" spans="2:9" ht="12.75">
      <c r="B441" s="9"/>
      <c r="C441" s="9"/>
      <c r="D441" s="9"/>
      <c r="E441" s="9"/>
      <c r="F441" s="9"/>
      <c r="G441" s="9"/>
      <c r="H441" s="9"/>
      <c r="I441" s="9"/>
    </row>
    <row r="442" spans="2:9" ht="12.75">
      <c r="B442" s="9"/>
      <c r="C442" s="9"/>
      <c r="D442" s="9"/>
      <c r="E442" s="9"/>
      <c r="F442" s="9"/>
      <c r="G442" s="9"/>
      <c r="H442" s="9"/>
      <c r="I442" s="9"/>
    </row>
    <row r="443" spans="2:9" ht="12.75">
      <c r="B443" s="9"/>
      <c r="C443" s="9"/>
      <c r="D443" s="9"/>
      <c r="E443" s="9"/>
      <c r="F443" s="9"/>
      <c r="G443" s="9"/>
      <c r="H443" s="9"/>
      <c r="I443" s="9"/>
    </row>
    <row r="444" spans="2:9" ht="12.75">
      <c r="B444" s="9"/>
      <c r="C444" s="9"/>
      <c r="D444" s="9"/>
      <c r="E444" s="9"/>
      <c r="F444" s="9"/>
      <c r="G444" s="9"/>
      <c r="H444" s="9"/>
      <c r="I444" s="9"/>
    </row>
    <row r="445" spans="2:9" ht="12.75">
      <c r="B445" s="9"/>
      <c r="C445" s="9"/>
      <c r="D445" s="9"/>
      <c r="E445" s="9"/>
      <c r="F445" s="9"/>
      <c r="G445" s="9"/>
      <c r="H445" s="9"/>
      <c r="I445" s="9"/>
    </row>
    <row r="446" spans="2:9" ht="12.75">
      <c r="B446" s="9"/>
      <c r="C446" s="9"/>
      <c r="D446" s="9"/>
      <c r="E446" s="9"/>
      <c r="F446" s="9"/>
      <c r="G446" s="9"/>
      <c r="H446" s="9"/>
      <c r="I446" s="9"/>
    </row>
    <row r="447" spans="2:9" ht="12.75">
      <c r="B447" s="9"/>
      <c r="C447" s="9"/>
      <c r="D447" s="9"/>
      <c r="E447" s="9"/>
      <c r="F447" s="9"/>
      <c r="G447" s="9"/>
      <c r="H447" s="9"/>
      <c r="I447" s="9"/>
    </row>
    <row r="448" spans="2:9" ht="12.75">
      <c r="B448" s="9"/>
      <c r="C448" s="9"/>
      <c r="D448" s="9"/>
      <c r="E448" s="9"/>
      <c r="F448" s="9"/>
      <c r="G448" s="9"/>
      <c r="H448" s="9"/>
      <c r="I448" s="9"/>
    </row>
    <row r="449" spans="2:9" ht="12.75">
      <c r="B449" s="9"/>
      <c r="C449" s="9"/>
      <c r="D449" s="9"/>
      <c r="E449" s="9"/>
      <c r="F449" s="9"/>
      <c r="G449" s="9"/>
      <c r="H449" s="9"/>
      <c r="I449" s="9"/>
    </row>
    <row r="450" spans="2:9" ht="12.75">
      <c r="B450" s="9"/>
      <c r="C450" s="9"/>
      <c r="D450" s="9"/>
      <c r="E450" s="9"/>
      <c r="F450" s="9"/>
      <c r="G450" s="9"/>
      <c r="H450" s="9"/>
      <c r="I450" s="9"/>
    </row>
    <row r="451" spans="2:9" ht="12.75">
      <c r="B451" s="9"/>
      <c r="C451" s="9"/>
      <c r="D451" s="9"/>
      <c r="E451" s="9"/>
      <c r="F451" s="9"/>
      <c r="G451" s="9"/>
      <c r="H451" s="9"/>
      <c r="I451" s="9"/>
    </row>
    <row r="452" spans="2:9" ht="12.75">
      <c r="B452" s="9"/>
      <c r="C452" s="9"/>
      <c r="D452" s="9"/>
      <c r="E452" s="9"/>
      <c r="F452" s="9"/>
      <c r="G452" s="9"/>
      <c r="H452" s="9"/>
      <c r="I452" s="9"/>
    </row>
    <row r="453" spans="2:9" ht="12.75">
      <c r="B453" s="9"/>
      <c r="C453" s="9"/>
      <c r="D453" s="9"/>
      <c r="E453" s="9"/>
      <c r="F453" s="9"/>
      <c r="G453" s="9"/>
      <c r="H453" s="9"/>
      <c r="I453" s="9"/>
    </row>
    <row r="454" spans="2:9" ht="12.75">
      <c r="B454" s="9"/>
      <c r="C454" s="9"/>
      <c r="D454" s="9"/>
      <c r="E454" s="9"/>
      <c r="F454" s="9"/>
      <c r="G454" s="9"/>
      <c r="H454" s="9"/>
      <c r="I454" s="9"/>
    </row>
    <row r="455" spans="2:9" ht="12.75">
      <c r="B455" s="9"/>
      <c r="C455" s="9"/>
      <c r="D455" s="9"/>
      <c r="E455" s="9"/>
      <c r="F455" s="9"/>
      <c r="G455" s="9"/>
      <c r="H455" s="9"/>
      <c r="I455" s="9"/>
    </row>
    <row r="456" spans="2:9" ht="12.75">
      <c r="B456" s="9"/>
      <c r="C456" s="9"/>
      <c r="D456" s="9"/>
      <c r="E456" s="9"/>
      <c r="F456" s="9"/>
      <c r="G456" s="9"/>
      <c r="H456" s="9"/>
      <c r="I456" s="9"/>
    </row>
    <row r="457" spans="2:9" ht="12.75">
      <c r="B457" s="9"/>
      <c r="C457" s="9"/>
      <c r="D457" s="9"/>
      <c r="E457" s="9"/>
      <c r="F457" s="9"/>
      <c r="G457" s="9"/>
      <c r="H457" s="9"/>
      <c r="I457" s="9"/>
    </row>
    <row r="458" spans="2:9" ht="12.75">
      <c r="B458" s="9"/>
      <c r="C458" s="9"/>
      <c r="D458" s="9"/>
      <c r="E458" s="9"/>
      <c r="F458" s="9"/>
      <c r="G458" s="9"/>
      <c r="H458" s="9"/>
      <c r="I458" s="9"/>
    </row>
    <row r="459" spans="2:9" ht="12.75">
      <c r="B459" s="9"/>
      <c r="C459" s="9"/>
      <c r="D459" s="9"/>
      <c r="E459" s="9"/>
      <c r="F459" s="9"/>
      <c r="G459" s="9"/>
      <c r="H459" s="9"/>
      <c r="I459" s="9"/>
    </row>
    <row r="460" spans="2:9" ht="12.75">
      <c r="B460" s="9"/>
      <c r="C460" s="9"/>
      <c r="D460" s="9"/>
      <c r="E460" s="9"/>
      <c r="F460" s="9"/>
      <c r="G460" s="9"/>
      <c r="H460" s="9"/>
      <c r="I460" s="9"/>
    </row>
    <row r="461" spans="2:9" ht="12.75">
      <c r="B461" s="9"/>
      <c r="C461" s="9"/>
      <c r="D461" s="9"/>
      <c r="E461" s="9"/>
      <c r="F461" s="9"/>
      <c r="G461" s="9"/>
      <c r="H461" s="9"/>
      <c r="I461" s="9"/>
    </row>
    <row r="462" spans="2:9" ht="12.75">
      <c r="B462" s="9"/>
      <c r="C462" s="9"/>
      <c r="D462" s="9"/>
      <c r="E462" s="9"/>
      <c r="F462" s="9"/>
      <c r="G462" s="9"/>
      <c r="H462" s="9"/>
      <c r="I462" s="9"/>
    </row>
    <row r="463" spans="2:9" ht="12.75">
      <c r="B463" s="9"/>
      <c r="C463" s="9"/>
      <c r="D463" s="9"/>
      <c r="E463" s="9"/>
      <c r="F463" s="9"/>
      <c r="G463" s="9"/>
      <c r="H463" s="9"/>
      <c r="I463" s="9"/>
    </row>
    <row r="464" spans="2:9" ht="12.75">
      <c r="B464" s="9"/>
      <c r="C464" s="9"/>
      <c r="D464" s="9"/>
      <c r="E464" s="9"/>
      <c r="F464" s="9"/>
      <c r="G464" s="9"/>
      <c r="H464" s="9"/>
      <c r="I464" s="9"/>
    </row>
    <row r="465" spans="2:9" ht="12.75">
      <c r="B465" s="9"/>
      <c r="C465" s="9"/>
      <c r="D465" s="9"/>
      <c r="E465" s="9"/>
      <c r="F465" s="9"/>
      <c r="G465" s="9"/>
      <c r="H465" s="9"/>
      <c r="I465" s="9"/>
    </row>
    <row r="466" spans="2:9" ht="12.75">
      <c r="B466" s="9"/>
      <c r="C466" s="9"/>
      <c r="D466" s="9"/>
      <c r="E466" s="9"/>
      <c r="F466" s="9"/>
      <c r="G466" s="9"/>
      <c r="H466" s="9"/>
      <c r="I466" s="9"/>
    </row>
    <row r="467" spans="2:9" ht="12.75">
      <c r="B467" s="9"/>
      <c r="C467" s="9"/>
      <c r="D467" s="9"/>
      <c r="E467" s="9"/>
      <c r="F467" s="9"/>
      <c r="G467" s="9"/>
      <c r="H467" s="9"/>
      <c r="I467" s="9"/>
    </row>
    <row r="468" spans="2:9" ht="12.75">
      <c r="B468" s="9"/>
      <c r="C468" s="9"/>
      <c r="D468" s="9"/>
      <c r="E468" s="9"/>
      <c r="F468" s="9"/>
      <c r="G468" s="9"/>
      <c r="H468" s="9"/>
      <c r="I468" s="9"/>
    </row>
    <row r="469" spans="2:9" ht="12.75">
      <c r="B469" s="9"/>
      <c r="C469" s="9"/>
      <c r="D469" s="9"/>
      <c r="E469" s="9"/>
      <c r="F469" s="9"/>
      <c r="G469" s="9"/>
      <c r="H469" s="9"/>
      <c r="I469" s="9"/>
    </row>
    <row r="470" spans="2:9" ht="12.75">
      <c r="B470" s="9"/>
      <c r="C470" s="9"/>
      <c r="D470" s="9"/>
      <c r="E470" s="9"/>
      <c r="F470" s="9"/>
      <c r="G470" s="9"/>
      <c r="H470" s="9"/>
      <c r="I470" s="9"/>
    </row>
    <row r="471" spans="2:9" ht="12.75">
      <c r="B471" s="9"/>
      <c r="C471" s="9"/>
      <c r="D471" s="9"/>
      <c r="E471" s="9"/>
      <c r="F471" s="9"/>
      <c r="G471" s="9"/>
      <c r="H471" s="9"/>
      <c r="I471" s="9"/>
    </row>
    <row r="472" spans="2:9" ht="12.75">
      <c r="B472" s="9"/>
      <c r="C472" s="9"/>
      <c r="D472" s="9"/>
      <c r="E472" s="9"/>
      <c r="F472" s="9"/>
      <c r="G472" s="9"/>
      <c r="H472" s="9"/>
      <c r="I472" s="9"/>
    </row>
    <row r="473" spans="2:9" ht="12.75">
      <c r="B473" s="9"/>
      <c r="C473" s="9"/>
      <c r="D473" s="9"/>
      <c r="E473" s="9"/>
      <c r="F473" s="9"/>
      <c r="G473" s="9"/>
      <c r="H473" s="9"/>
      <c r="I473" s="9"/>
    </row>
    <row r="474" spans="2:9" ht="12.75">
      <c r="B474" s="9"/>
      <c r="C474" s="9"/>
      <c r="D474" s="9"/>
      <c r="E474" s="9"/>
      <c r="F474" s="9"/>
      <c r="G474" s="9"/>
      <c r="H474" s="9"/>
      <c r="I474" s="9"/>
    </row>
    <row r="475" spans="2:9" ht="12.75">
      <c r="B475" s="9"/>
      <c r="C475" s="9"/>
      <c r="D475" s="9"/>
      <c r="E475" s="9"/>
      <c r="F475" s="9"/>
      <c r="G475" s="9"/>
      <c r="H475" s="9"/>
      <c r="I475" s="9"/>
    </row>
    <row r="476" spans="2:9" ht="12.75">
      <c r="B476" s="9"/>
      <c r="C476" s="9"/>
      <c r="D476" s="9"/>
      <c r="E476" s="9"/>
      <c r="F476" s="9"/>
      <c r="G476" s="9"/>
      <c r="H476" s="9"/>
      <c r="I476" s="9"/>
    </row>
    <row r="477" spans="2:9" ht="12.75">
      <c r="B477" s="9"/>
      <c r="C477" s="9"/>
      <c r="D477" s="9"/>
      <c r="E477" s="9"/>
      <c r="F477" s="9"/>
      <c r="G477" s="9"/>
      <c r="H477" s="9"/>
      <c r="I477" s="9"/>
    </row>
    <row r="478" spans="2:9" ht="12.75">
      <c r="B478" s="9"/>
      <c r="C478" s="9"/>
      <c r="D478" s="9"/>
      <c r="E478" s="9"/>
      <c r="F478" s="9"/>
      <c r="G478" s="9"/>
      <c r="H478" s="9"/>
      <c r="I478" s="9"/>
    </row>
    <row r="479" spans="2:9" ht="12.75">
      <c r="B479" s="9"/>
      <c r="C479" s="9"/>
      <c r="D479" s="9"/>
      <c r="E479" s="9"/>
      <c r="F479" s="9"/>
      <c r="G479" s="9"/>
      <c r="H479" s="9"/>
      <c r="I479" s="9"/>
    </row>
    <row r="480" spans="2:9" ht="12.75">
      <c r="B480" s="9"/>
      <c r="C480" s="9"/>
      <c r="D480" s="9"/>
      <c r="E480" s="9"/>
      <c r="F480" s="9"/>
      <c r="G480" s="9"/>
      <c r="H480" s="9"/>
      <c r="I480" s="9"/>
    </row>
    <row r="481" spans="2:9" ht="12.75">
      <c r="B481" s="9"/>
      <c r="C481" s="9"/>
      <c r="D481" s="9"/>
      <c r="E481" s="9"/>
      <c r="F481" s="9"/>
      <c r="G481" s="9"/>
      <c r="H481" s="9"/>
      <c r="I481" s="9"/>
    </row>
    <row r="482" spans="2:9" ht="12.75">
      <c r="B482" s="9"/>
      <c r="C482" s="9"/>
      <c r="D482" s="9"/>
      <c r="E482" s="9"/>
      <c r="F482" s="9"/>
      <c r="G482" s="9"/>
      <c r="H482" s="9"/>
      <c r="I482" s="9"/>
    </row>
    <row r="483" spans="2:9" ht="12.75">
      <c r="B483" s="9"/>
      <c r="C483" s="9"/>
      <c r="D483" s="9"/>
      <c r="E483" s="9"/>
      <c r="F483" s="9"/>
      <c r="G483" s="9"/>
      <c r="H483" s="9"/>
      <c r="I483" s="9"/>
    </row>
    <row r="484" spans="2:9" ht="12.75">
      <c r="B484" s="9"/>
      <c r="C484" s="9"/>
      <c r="D484" s="9"/>
      <c r="E484" s="9"/>
      <c r="F484" s="9"/>
      <c r="G484" s="9"/>
      <c r="H484" s="9"/>
      <c r="I484" s="9"/>
    </row>
    <row r="485" spans="2:9" ht="12.75">
      <c r="B485" s="9"/>
      <c r="C485" s="9"/>
      <c r="D485" s="9"/>
      <c r="E485" s="9"/>
      <c r="F485" s="9"/>
      <c r="G485" s="9"/>
      <c r="H485" s="9"/>
      <c r="I485" s="9"/>
    </row>
    <row r="486" spans="2:9" ht="12.75">
      <c r="B486" s="9"/>
      <c r="C486" s="9"/>
      <c r="D486" s="9"/>
      <c r="E486" s="9"/>
      <c r="F486" s="9"/>
      <c r="G486" s="9"/>
      <c r="H486" s="9"/>
      <c r="I486" s="9"/>
    </row>
    <row r="487" spans="2:9" ht="12.75">
      <c r="B487" s="9"/>
      <c r="C487" s="9"/>
      <c r="D487" s="9"/>
      <c r="E487" s="9"/>
      <c r="F487" s="9"/>
      <c r="G487" s="9"/>
      <c r="H487" s="9"/>
      <c r="I487" s="9"/>
    </row>
    <row r="488" spans="2:9" ht="12.75">
      <c r="B488" s="9"/>
      <c r="C488" s="9"/>
      <c r="D488" s="9"/>
      <c r="E488" s="9"/>
      <c r="F488" s="9"/>
      <c r="G488" s="9"/>
      <c r="H488" s="9"/>
      <c r="I488" s="9"/>
    </row>
    <row r="489" spans="2:9" ht="12.75">
      <c r="B489" s="9"/>
      <c r="C489" s="9"/>
      <c r="D489" s="9"/>
      <c r="E489" s="9"/>
      <c r="F489" s="9"/>
      <c r="G489" s="9"/>
      <c r="H489" s="9"/>
      <c r="I489" s="9"/>
    </row>
    <row r="490" spans="2:9" ht="12.75">
      <c r="B490" s="9"/>
      <c r="C490" s="9"/>
      <c r="D490" s="9"/>
      <c r="E490" s="9"/>
      <c r="F490" s="9"/>
      <c r="G490" s="9"/>
      <c r="H490" s="9"/>
      <c r="I490" s="9"/>
    </row>
    <row r="491" spans="2:9" ht="12.75">
      <c r="B491" s="9"/>
      <c r="C491" s="9"/>
      <c r="D491" s="9"/>
      <c r="E491" s="9"/>
      <c r="F491" s="9"/>
      <c r="G491" s="9"/>
      <c r="H491" s="9"/>
      <c r="I491" s="9"/>
    </row>
    <row r="492" spans="2:9" ht="12.75">
      <c r="B492" s="9"/>
      <c r="C492" s="9"/>
      <c r="D492" s="9"/>
      <c r="E492" s="9"/>
      <c r="F492" s="9"/>
      <c r="G492" s="9"/>
      <c r="H492" s="9"/>
      <c r="I492" s="9"/>
    </row>
    <row r="493" spans="2:9" ht="12.75">
      <c r="B493" s="9"/>
      <c r="C493" s="9"/>
      <c r="D493" s="9"/>
      <c r="E493" s="9"/>
      <c r="F493" s="9"/>
      <c r="G493" s="9"/>
      <c r="H493" s="9"/>
      <c r="I493" s="9"/>
    </row>
    <row r="494" spans="2:9" ht="12.75">
      <c r="B494" s="9"/>
      <c r="C494" s="9"/>
      <c r="D494" s="9"/>
      <c r="E494" s="9"/>
      <c r="F494" s="9"/>
      <c r="G494" s="9"/>
      <c r="H494" s="9"/>
      <c r="I494" s="9"/>
    </row>
    <row r="495" spans="2:9" ht="12.75">
      <c r="B495" s="9"/>
      <c r="C495" s="9"/>
      <c r="D495" s="9"/>
      <c r="E495" s="9"/>
      <c r="F495" s="9"/>
      <c r="G495" s="9"/>
      <c r="H495" s="9"/>
      <c r="I495" s="9"/>
    </row>
    <row r="496" spans="2:9" ht="12.75">
      <c r="B496" s="9"/>
      <c r="C496" s="9"/>
      <c r="D496" s="9"/>
      <c r="E496" s="9"/>
      <c r="F496" s="9"/>
      <c r="G496" s="9"/>
      <c r="H496" s="9"/>
      <c r="I496" s="9"/>
    </row>
    <row r="497" spans="2:9" ht="12.75">
      <c r="B497" s="9"/>
      <c r="C497" s="9"/>
      <c r="D497" s="9"/>
      <c r="E497" s="9"/>
      <c r="F497" s="9"/>
      <c r="G497" s="9"/>
      <c r="H497" s="9"/>
      <c r="I497" s="9"/>
    </row>
    <row r="498" spans="2:9" ht="12.75">
      <c r="B498" s="9"/>
      <c r="C498" s="9"/>
      <c r="D498" s="9"/>
      <c r="E498" s="9"/>
      <c r="F498" s="9"/>
      <c r="G498" s="9"/>
      <c r="H498" s="9"/>
      <c r="I498" s="9"/>
    </row>
    <row r="499" spans="2:9" ht="12.75">
      <c r="B499" s="9"/>
      <c r="C499" s="9"/>
      <c r="D499" s="9"/>
      <c r="E499" s="9"/>
      <c r="F499" s="9"/>
      <c r="G499" s="9"/>
      <c r="H499" s="9"/>
      <c r="I499" s="9"/>
    </row>
    <row r="500" spans="2:9" ht="12.75">
      <c r="B500" s="9"/>
      <c r="C500" s="9"/>
      <c r="D500" s="9"/>
      <c r="E500" s="9"/>
      <c r="F500" s="9"/>
      <c r="G500" s="9"/>
      <c r="H500" s="9"/>
      <c r="I500" s="9"/>
    </row>
    <row r="501" spans="2:9" ht="12.75">
      <c r="B501" s="9"/>
      <c r="C501" s="9"/>
      <c r="D501" s="9"/>
      <c r="E501" s="9"/>
      <c r="F501" s="9"/>
      <c r="G501" s="9"/>
      <c r="H501" s="9"/>
      <c r="I501" s="9"/>
    </row>
    <row r="502" spans="2:9" ht="12.75">
      <c r="B502" s="9"/>
      <c r="C502" s="9"/>
      <c r="D502" s="9"/>
      <c r="E502" s="9"/>
      <c r="F502" s="9"/>
      <c r="G502" s="9"/>
      <c r="H502" s="9"/>
      <c r="I502" s="9"/>
    </row>
    <row r="503" spans="2:9" ht="12.75">
      <c r="B503" s="9"/>
      <c r="C503" s="9"/>
      <c r="D503" s="9"/>
      <c r="E503" s="9"/>
      <c r="F503" s="9"/>
      <c r="G503" s="9"/>
      <c r="H503" s="9"/>
      <c r="I503" s="9"/>
    </row>
    <row r="504" spans="2:9" ht="12.75">
      <c r="B504" s="9"/>
      <c r="C504" s="9"/>
      <c r="D504" s="9"/>
      <c r="E504" s="9"/>
      <c r="F504" s="9"/>
      <c r="G504" s="9"/>
      <c r="H504" s="9"/>
      <c r="I504" s="9"/>
    </row>
    <row r="505" spans="2:9" ht="12.75">
      <c r="B505" s="9"/>
      <c r="C505" s="9"/>
      <c r="D505" s="9"/>
      <c r="E505" s="9"/>
      <c r="F505" s="9"/>
      <c r="G505" s="9"/>
      <c r="H505" s="9"/>
      <c r="I505" s="9"/>
    </row>
    <row r="506" spans="2:9" ht="12.75">
      <c r="B506" s="9"/>
      <c r="C506" s="9"/>
      <c r="D506" s="9"/>
      <c r="E506" s="9"/>
      <c r="F506" s="9"/>
      <c r="G506" s="9"/>
      <c r="H506" s="9"/>
      <c r="I506" s="9"/>
    </row>
    <row r="507" spans="2:9" ht="12.75">
      <c r="B507" s="9"/>
      <c r="C507" s="9"/>
      <c r="D507" s="9"/>
      <c r="E507" s="9"/>
      <c r="F507" s="9"/>
      <c r="G507" s="9"/>
      <c r="H507" s="9"/>
      <c r="I507" s="9"/>
    </row>
    <row r="508" spans="2:9" ht="12.75">
      <c r="B508" s="9"/>
      <c r="C508" s="9"/>
      <c r="D508" s="9"/>
      <c r="E508" s="9"/>
      <c r="F508" s="9"/>
      <c r="G508" s="9"/>
      <c r="H508" s="9"/>
      <c r="I508" s="9"/>
    </row>
    <row r="509" spans="2:9" ht="12.75">
      <c r="B509" s="9"/>
      <c r="C509" s="9"/>
      <c r="D509" s="9"/>
      <c r="E509" s="9"/>
      <c r="F509" s="9"/>
      <c r="G509" s="9"/>
      <c r="H509" s="9"/>
      <c r="I509" s="9"/>
    </row>
    <row r="510" spans="2:9" ht="12.75">
      <c r="B510" s="9"/>
      <c r="C510" s="9"/>
      <c r="D510" s="9"/>
      <c r="E510" s="9"/>
      <c r="F510" s="9"/>
      <c r="G510" s="9"/>
      <c r="H510" s="9"/>
      <c r="I510" s="9"/>
    </row>
    <row r="511" spans="2:9" ht="12.75">
      <c r="B511" s="9"/>
      <c r="C511" s="9"/>
      <c r="D511" s="9"/>
      <c r="E511" s="9"/>
      <c r="F511" s="9"/>
      <c r="G511" s="9"/>
      <c r="H511" s="9"/>
      <c r="I511" s="9"/>
    </row>
    <row r="512" spans="2:9" ht="12.75">
      <c r="B512" s="9"/>
      <c r="C512" s="9"/>
      <c r="D512" s="9"/>
      <c r="E512" s="9"/>
      <c r="F512" s="9"/>
      <c r="G512" s="9"/>
      <c r="H512" s="9"/>
      <c r="I512" s="9"/>
    </row>
    <row r="513" spans="2:9" ht="12.75">
      <c r="B513" s="9"/>
      <c r="C513" s="9"/>
      <c r="D513" s="9"/>
      <c r="E513" s="9"/>
      <c r="F513" s="9"/>
      <c r="G513" s="9"/>
      <c r="H513" s="9"/>
      <c r="I513" s="9"/>
    </row>
    <row r="514" spans="2:9" ht="12.75">
      <c r="B514" s="9"/>
      <c r="C514" s="9"/>
      <c r="D514" s="9"/>
      <c r="E514" s="9"/>
      <c r="F514" s="9"/>
      <c r="G514" s="9"/>
      <c r="H514" s="9"/>
      <c r="I514" s="9"/>
    </row>
    <row r="515" spans="2:9" ht="12.75">
      <c r="B515" s="9"/>
      <c r="C515" s="9"/>
      <c r="D515" s="9"/>
      <c r="E515" s="9"/>
      <c r="F515" s="9"/>
      <c r="G515" s="9"/>
      <c r="H515" s="9"/>
      <c r="I515" s="9"/>
    </row>
    <row r="516" spans="2:9" ht="12.75">
      <c r="B516" s="9"/>
      <c r="C516" s="9"/>
      <c r="D516" s="9"/>
      <c r="E516" s="9"/>
      <c r="F516" s="9"/>
      <c r="G516" s="9"/>
      <c r="H516" s="9"/>
      <c r="I516" s="9"/>
    </row>
    <row r="517" spans="2:9" ht="12.75">
      <c r="B517" s="9"/>
      <c r="C517" s="9"/>
      <c r="D517" s="9"/>
      <c r="E517" s="9"/>
      <c r="F517" s="9"/>
      <c r="G517" s="9"/>
      <c r="H517" s="9"/>
      <c r="I517" s="9"/>
    </row>
    <row r="518" spans="2:9" ht="12.75">
      <c r="B518" s="9"/>
      <c r="C518" s="9"/>
      <c r="D518" s="9"/>
      <c r="E518" s="9"/>
      <c r="F518" s="9"/>
      <c r="G518" s="9"/>
      <c r="H518" s="9"/>
      <c r="I518" s="9"/>
    </row>
    <row r="519" spans="2:9" ht="12.75">
      <c r="B519" s="9"/>
      <c r="C519" s="9"/>
      <c r="D519" s="9"/>
      <c r="E519" s="9"/>
      <c r="F519" s="9"/>
      <c r="G519" s="9"/>
      <c r="H519" s="9"/>
      <c r="I519" s="9"/>
    </row>
    <row r="520" spans="2:9" ht="12.75">
      <c r="B520" s="9"/>
      <c r="C520" s="9"/>
      <c r="D520" s="9"/>
      <c r="E520" s="9"/>
      <c r="F520" s="9"/>
      <c r="G520" s="9"/>
      <c r="H520" s="9"/>
      <c r="I520" s="9"/>
    </row>
    <row r="521" spans="2:9" ht="12.75">
      <c r="B521" s="9"/>
      <c r="C521" s="9"/>
      <c r="D521" s="9"/>
      <c r="E521" s="9"/>
      <c r="F521" s="9"/>
      <c r="G521" s="9"/>
      <c r="H521" s="9"/>
      <c r="I521" s="9"/>
    </row>
    <row r="522" spans="2:9" ht="12.75">
      <c r="B522" s="9"/>
      <c r="C522" s="9"/>
      <c r="D522" s="9"/>
      <c r="E522" s="9"/>
      <c r="F522" s="9"/>
      <c r="G522" s="9"/>
      <c r="H522" s="9"/>
      <c r="I522" s="9"/>
    </row>
    <row r="523" spans="2:9" ht="12.75">
      <c r="B523" s="9"/>
      <c r="C523" s="9"/>
      <c r="D523" s="9"/>
      <c r="E523" s="9"/>
      <c r="F523" s="9"/>
      <c r="G523" s="9"/>
      <c r="H523" s="9"/>
      <c r="I523" s="9"/>
    </row>
    <row r="524" spans="2:9" ht="12.75">
      <c r="B524" s="9"/>
      <c r="C524" s="9"/>
      <c r="D524" s="9"/>
      <c r="E524" s="9"/>
      <c r="F524" s="9"/>
      <c r="G524" s="9"/>
      <c r="H524" s="9"/>
      <c r="I524" s="9"/>
    </row>
    <row r="525" spans="2:9" ht="12.75">
      <c r="B525" s="9"/>
      <c r="C525" s="9"/>
      <c r="D525" s="9"/>
      <c r="E525" s="9"/>
      <c r="F525" s="9"/>
      <c r="G525" s="9"/>
      <c r="H525" s="9"/>
      <c r="I525" s="9"/>
    </row>
    <row r="526" spans="2:9" ht="12.75">
      <c r="B526" s="9"/>
      <c r="C526" s="9"/>
      <c r="D526" s="9"/>
      <c r="E526" s="9"/>
      <c r="F526" s="9"/>
      <c r="G526" s="9"/>
      <c r="H526" s="9"/>
      <c r="I526" s="9"/>
    </row>
    <row r="527" spans="2:9" ht="12.75">
      <c r="B527" s="9"/>
      <c r="C527" s="9"/>
      <c r="D527" s="9"/>
      <c r="E527" s="9"/>
      <c r="F527" s="9"/>
      <c r="G527" s="9"/>
      <c r="H527" s="9"/>
      <c r="I527" s="9"/>
    </row>
    <row r="528" spans="2:9" ht="12.75">
      <c r="B528" s="9"/>
      <c r="C528" s="9"/>
      <c r="D528" s="9"/>
      <c r="E528" s="9"/>
      <c r="F528" s="9"/>
      <c r="G528" s="9"/>
      <c r="H528" s="9"/>
      <c r="I528" s="9"/>
    </row>
    <row r="529" spans="2:9" ht="12.75">
      <c r="B529" s="9"/>
      <c r="C529" s="9"/>
      <c r="D529" s="9"/>
      <c r="E529" s="9"/>
      <c r="F529" s="9"/>
      <c r="G529" s="9"/>
      <c r="H529" s="9"/>
      <c r="I529" s="9"/>
    </row>
    <row r="530" spans="2:9" ht="12.75">
      <c r="B530" s="9"/>
      <c r="C530" s="9"/>
      <c r="D530" s="9"/>
      <c r="E530" s="9"/>
      <c r="F530" s="9"/>
      <c r="G530" s="9"/>
      <c r="H530" s="9"/>
      <c r="I530" s="9"/>
    </row>
    <row r="531" spans="2:9" ht="12.75">
      <c r="B531" s="9"/>
      <c r="C531" s="9"/>
      <c r="D531" s="9"/>
      <c r="E531" s="9"/>
      <c r="F531" s="9"/>
      <c r="G531" s="9"/>
      <c r="H531" s="9"/>
      <c r="I531" s="9"/>
    </row>
    <row r="532" spans="2:9" ht="12.75">
      <c r="B532" s="9"/>
      <c r="C532" s="9"/>
      <c r="D532" s="9"/>
      <c r="E532" s="9"/>
      <c r="F532" s="9"/>
      <c r="G532" s="9"/>
      <c r="H532" s="9"/>
      <c r="I532" s="9"/>
    </row>
    <row r="533" spans="2:9" ht="12.75">
      <c r="B533" s="9"/>
      <c r="C533" s="9"/>
      <c r="D533" s="9"/>
      <c r="E533" s="9"/>
      <c r="F533" s="9"/>
      <c r="G533" s="9"/>
      <c r="H533" s="9"/>
      <c r="I533" s="9"/>
    </row>
    <row r="534" spans="2:9" ht="12.75">
      <c r="B534" s="9"/>
      <c r="C534" s="9"/>
      <c r="D534" s="9"/>
      <c r="E534" s="9"/>
      <c r="F534" s="9"/>
      <c r="G534" s="9"/>
      <c r="H534" s="9"/>
      <c r="I534" s="9"/>
    </row>
    <row r="535" spans="2:9" ht="12.75">
      <c r="B535" s="9"/>
      <c r="C535" s="9"/>
      <c r="D535" s="9"/>
      <c r="E535" s="9"/>
      <c r="F535" s="9"/>
      <c r="G535" s="9"/>
      <c r="H535" s="9"/>
      <c r="I535" s="9"/>
    </row>
    <row r="536" spans="2:9" ht="12.75">
      <c r="B536" s="9"/>
      <c r="C536" s="9"/>
      <c r="D536" s="9"/>
      <c r="E536" s="9"/>
      <c r="F536" s="9"/>
      <c r="G536" s="9"/>
      <c r="H536" s="9"/>
      <c r="I536" s="9"/>
    </row>
    <row r="537" spans="2:9" ht="12.75">
      <c r="B537" s="9"/>
      <c r="C537" s="9"/>
      <c r="D537" s="9"/>
      <c r="E537" s="9"/>
      <c r="F537" s="9"/>
      <c r="G537" s="9"/>
      <c r="H537" s="9"/>
      <c r="I537" s="9"/>
    </row>
    <row r="538" spans="2:9" ht="12.75">
      <c r="B538" s="9"/>
      <c r="C538" s="9"/>
      <c r="D538" s="9"/>
      <c r="E538" s="9"/>
      <c r="F538" s="9"/>
      <c r="G538" s="9"/>
      <c r="H538" s="9"/>
      <c r="I538" s="9"/>
    </row>
    <row r="539" spans="2:9" ht="12.75">
      <c r="B539" s="9"/>
      <c r="C539" s="9"/>
      <c r="D539" s="9"/>
      <c r="E539" s="9"/>
      <c r="F539" s="9"/>
      <c r="G539" s="9"/>
      <c r="H539" s="9"/>
      <c r="I539" s="9"/>
    </row>
    <row r="540" spans="2:9" ht="12.75">
      <c r="B540" s="9"/>
      <c r="C540" s="9"/>
      <c r="D540" s="9"/>
      <c r="E540" s="9"/>
      <c r="F540" s="9"/>
      <c r="G540" s="9"/>
      <c r="H540" s="9"/>
      <c r="I540" s="9"/>
    </row>
    <row r="541" spans="2:9" ht="12.75">
      <c r="B541" s="9"/>
      <c r="C541" s="9"/>
      <c r="D541" s="9"/>
      <c r="E541" s="9"/>
      <c r="F541" s="9"/>
      <c r="G541" s="9"/>
      <c r="H541" s="9"/>
      <c r="I541" s="9"/>
    </row>
    <row r="542" spans="2:9" ht="12.75">
      <c r="B542" s="9"/>
      <c r="C542" s="9"/>
      <c r="D542" s="9"/>
      <c r="E542" s="9"/>
      <c r="F542" s="9"/>
      <c r="G542" s="9"/>
      <c r="H542" s="9"/>
      <c r="I542" s="9"/>
    </row>
    <row r="543" spans="2:9" ht="12.75">
      <c r="B543" s="9"/>
      <c r="C543" s="9"/>
      <c r="D543" s="9"/>
      <c r="E543" s="9"/>
      <c r="F543" s="9"/>
      <c r="G543" s="9"/>
      <c r="H543" s="9"/>
      <c r="I543" s="9"/>
    </row>
    <row r="544" spans="2:9" ht="12.75">
      <c r="B544" s="9"/>
      <c r="C544" s="9"/>
      <c r="D544" s="9"/>
      <c r="E544" s="9"/>
      <c r="F544" s="9"/>
      <c r="G544" s="9"/>
      <c r="H544" s="9"/>
      <c r="I544" s="9"/>
    </row>
    <row r="545" spans="2:9" ht="12.75">
      <c r="B545" s="9"/>
      <c r="C545" s="9"/>
      <c r="D545" s="9"/>
      <c r="E545" s="9"/>
      <c r="F545" s="9"/>
      <c r="G545" s="9"/>
      <c r="H545" s="9"/>
      <c r="I545" s="9"/>
    </row>
    <row r="546" spans="2:9" ht="12.75">
      <c r="B546" s="9"/>
      <c r="C546" s="9"/>
      <c r="D546" s="9"/>
      <c r="E546" s="9"/>
      <c r="F546" s="9"/>
      <c r="G546" s="9"/>
      <c r="H546" s="9"/>
      <c r="I546" s="9"/>
    </row>
    <row r="547" spans="2:9" ht="12.75">
      <c r="B547" s="9"/>
      <c r="C547" s="9"/>
      <c r="D547" s="9"/>
      <c r="E547" s="9"/>
      <c r="F547" s="9"/>
      <c r="G547" s="9"/>
      <c r="H547" s="9"/>
      <c r="I547" s="9"/>
    </row>
    <row r="548" spans="2:9" ht="12.75">
      <c r="B548" s="9"/>
      <c r="C548" s="9"/>
      <c r="D548" s="9"/>
      <c r="E548" s="9"/>
      <c r="F548" s="9"/>
      <c r="G548" s="9"/>
      <c r="H548" s="9"/>
      <c r="I548" s="9"/>
    </row>
    <row r="549" spans="2:9" ht="12.75">
      <c r="B549" s="9"/>
      <c r="C549" s="9"/>
      <c r="D549" s="9"/>
      <c r="E549" s="9"/>
      <c r="F549" s="9"/>
      <c r="G549" s="9"/>
      <c r="H549" s="9"/>
      <c r="I549" s="9"/>
    </row>
    <row r="550" spans="2:9" ht="12.75">
      <c r="B550" s="9"/>
      <c r="C550" s="9"/>
      <c r="D550" s="9"/>
      <c r="E550" s="9"/>
      <c r="F550" s="9"/>
      <c r="G550" s="9"/>
      <c r="H550" s="9"/>
      <c r="I550" s="9"/>
    </row>
    <row r="551" spans="2:9" ht="12.75">
      <c r="B551" s="9"/>
      <c r="C551" s="9"/>
      <c r="D551" s="9"/>
      <c r="E551" s="9"/>
      <c r="F551" s="9"/>
      <c r="G551" s="9"/>
      <c r="H551" s="9"/>
      <c r="I551" s="9"/>
    </row>
    <row r="552" spans="2:9" ht="12.75">
      <c r="B552" s="9"/>
      <c r="C552" s="9"/>
      <c r="D552" s="9"/>
      <c r="E552" s="9"/>
      <c r="F552" s="9"/>
      <c r="G552" s="9"/>
      <c r="H552" s="9"/>
      <c r="I552" s="9"/>
    </row>
    <row r="553" spans="2:9" ht="12.75">
      <c r="B553" s="9"/>
      <c r="C553" s="9"/>
      <c r="D553" s="9"/>
      <c r="E553" s="9"/>
      <c r="F553" s="9"/>
      <c r="G553" s="9"/>
      <c r="H553" s="9"/>
      <c r="I553" s="9"/>
    </row>
    <row r="554" spans="2:9" ht="12.75">
      <c r="B554" s="9"/>
      <c r="C554" s="9"/>
      <c r="D554" s="9"/>
      <c r="E554" s="9"/>
      <c r="F554" s="9"/>
      <c r="G554" s="9"/>
      <c r="H554" s="9"/>
      <c r="I554" s="9"/>
    </row>
    <row r="555" spans="2:9" ht="12.75">
      <c r="B555" s="9"/>
      <c r="C555" s="9"/>
      <c r="D555" s="9"/>
      <c r="E555" s="9"/>
      <c r="F555" s="9"/>
      <c r="G555" s="9"/>
      <c r="H555" s="9"/>
      <c r="I555" s="9"/>
    </row>
    <row r="556" spans="2:9" ht="12.75">
      <c r="B556" s="9"/>
      <c r="C556" s="9"/>
      <c r="D556" s="9"/>
      <c r="E556" s="9"/>
      <c r="F556" s="9"/>
      <c r="G556" s="9"/>
      <c r="H556" s="9"/>
      <c r="I556" s="9"/>
    </row>
    <row r="557" spans="2:9" ht="12.75">
      <c r="B557" s="9"/>
      <c r="C557" s="9"/>
      <c r="D557" s="9"/>
      <c r="E557" s="9"/>
      <c r="F557" s="9"/>
      <c r="G557" s="9"/>
      <c r="H557" s="9"/>
      <c r="I557" s="9"/>
    </row>
    <row r="558" spans="2:9" ht="12.75">
      <c r="B558" s="9"/>
      <c r="C558" s="9"/>
      <c r="D558" s="9"/>
      <c r="E558" s="9"/>
      <c r="F558" s="9"/>
      <c r="G558" s="9"/>
      <c r="H558" s="9"/>
      <c r="I558" s="9"/>
    </row>
    <row r="559" spans="2:9" ht="12.75">
      <c r="B559" s="9"/>
      <c r="C559" s="9"/>
      <c r="D559" s="9"/>
      <c r="E559" s="9"/>
      <c r="F559" s="9"/>
      <c r="G559" s="9"/>
      <c r="H559" s="9"/>
      <c r="I559" s="9"/>
    </row>
    <row r="560" spans="2:9" ht="12.75">
      <c r="B560" s="9"/>
      <c r="C560" s="9"/>
      <c r="D560" s="9"/>
      <c r="E560" s="9"/>
      <c r="F560" s="9"/>
      <c r="G560" s="9"/>
      <c r="H560" s="9"/>
      <c r="I560" s="9"/>
    </row>
    <row r="561" spans="2:9" ht="12.75">
      <c r="B561" s="9"/>
      <c r="C561" s="9"/>
      <c r="D561" s="9"/>
      <c r="E561" s="9"/>
      <c r="F561" s="9"/>
      <c r="G561" s="9"/>
      <c r="H561" s="9"/>
      <c r="I561" s="9"/>
    </row>
    <row r="562" spans="2:9" ht="12.75">
      <c r="B562" s="9"/>
      <c r="C562" s="9"/>
      <c r="D562" s="9"/>
      <c r="E562" s="9"/>
      <c r="F562" s="9"/>
      <c r="G562" s="9"/>
      <c r="H562" s="9"/>
      <c r="I562" s="9"/>
    </row>
    <row r="563" spans="2:9" ht="12.75">
      <c r="B563" s="9"/>
      <c r="C563" s="9"/>
      <c r="D563" s="9"/>
      <c r="E563" s="9"/>
      <c r="F563" s="9"/>
      <c r="G563" s="9"/>
      <c r="H563" s="9"/>
      <c r="I563" s="9"/>
    </row>
    <row r="564" spans="2:9" ht="12.75">
      <c r="B564" s="9"/>
      <c r="C564" s="9"/>
      <c r="D564" s="9"/>
      <c r="E564" s="9"/>
      <c r="F564" s="9"/>
      <c r="G564" s="9"/>
      <c r="H564" s="9"/>
      <c r="I564" s="9"/>
    </row>
    <row r="565" spans="2:9" ht="12.75">
      <c r="B565" s="9"/>
      <c r="C565" s="9"/>
      <c r="D565" s="9"/>
      <c r="E565" s="9"/>
      <c r="F565" s="9"/>
      <c r="G565" s="9"/>
      <c r="H565" s="9"/>
      <c r="I565" s="9"/>
    </row>
    <row r="566" spans="2:9" ht="12.75">
      <c r="B566" s="9"/>
      <c r="C566" s="9"/>
      <c r="D566" s="9"/>
      <c r="E566" s="9"/>
      <c r="F566" s="9"/>
      <c r="G566" s="9"/>
      <c r="H566" s="9"/>
      <c r="I566" s="9"/>
    </row>
    <row r="567" spans="2:9" ht="12.75">
      <c r="B567" s="9"/>
      <c r="C567" s="9"/>
      <c r="D567" s="9"/>
      <c r="E567" s="9"/>
      <c r="F567" s="9"/>
      <c r="G567" s="9"/>
      <c r="H567" s="9"/>
      <c r="I567" s="9"/>
    </row>
    <row r="568" spans="2:9" ht="12.75">
      <c r="B568" s="9"/>
      <c r="C568" s="9"/>
      <c r="D568" s="9"/>
      <c r="E568" s="9"/>
      <c r="F568" s="9"/>
      <c r="G568" s="9"/>
      <c r="H568" s="9"/>
      <c r="I568" s="9"/>
    </row>
    <row r="569" spans="2:9" ht="12.75">
      <c r="B569" s="9"/>
      <c r="C569" s="9"/>
      <c r="D569" s="9"/>
      <c r="E569" s="9"/>
      <c r="F569" s="9"/>
      <c r="G569" s="9"/>
      <c r="H569" s="9"/>
      <c r="I569" s="9"/>
    </row>
    <row r="570" spans="2:9" ht="12.75">
      <c r="B570" s="9"/>
      <c r="C570" s="9"/>
      <c r="D570" s="9"/>
      <c r="E570" s="9"/>
      <c r="F570" s="9"/>
      <c r="G570" s="9"/>
      <c r="H570" s="9"/>
      <c r="I570" s="9"/>
    </row>
    <row r="571" spans="2:9" ht="12.75">
      <c r="B571" s="9"/>
      <c r="C571" s="9"/>
      <c r="D571" s="9"/>
      <c r="E571" s="9"/>
      <c r="F571" s="9"/>
      <c r="G571" s="9"/>
      <c r="H571" s="9"/>
      <c r="I571" s="9"/>
    </row>
    <row r="572" spans="2:9" ht="12.75">
      <c r="B572" s="9"/>
      <c r="C572" s="9"/>
      <c r="D572" s="9"/>
      <c r="E572" s="9"/>
      <c r="F572" s="9"/>
      <c r="G572" s="9"/>
      <c r="H572" s="9"/>
      <c r="I572" s="9"/>
    </row>
    <row r="573" spans="2:9" ht="12.75">
      <c r="B573" s="9"/>
      <c r="C573" s="9"/>
      <c r="D573" s="9"/>
      <c r="E573" s="9"/>
      <c r="F573" s="9"/>
      <c r="G573" s="9"/>
      <c r="H573" s="9"/>
      <c r="I573" s="9"/>
    </row>
    <row r="574" spans="2:9" ht="12.75">
      <c r="B574" s="9"/>
      <c r="C574" s="9"/>
      <c r="D574" s="9"/>
      <c r="E574" s="9"/>
      <c r="F574" s="9"/>
      <c r="G574" s="9"/>
      <c r="H574" s="9"/>
      <c r="I574" s="9"/>
    </row>
    <row r="575" spans="2:9" ht="12.75">
      <c r="B575" s="9"/>
      <c r="C575" s="9"/>
      <c r="D575" s="9"/>
      <c r="E575" s="9"/>
      <c r="F575" s="9"/>
      <c r="G575" s="9"/>
      <c r="H575" s="9"/>
      <c r="I575" s="9"/>
    </row>
    <row r="576" spans="2:9" ht="12.75">
      <c r="B576" s="9"/>
      <c r="C576" s="9"/>
      <c r="D576" s="9"/>
      <c r="E576" s="9"/>
      <c r="F576" s="9"/>
      <c r="G576" s="9"/>
      <c r="H576" s="9"/>
      <c r="I576" s="9"/>
    </row>
    <row r="577" spans="2:9" ht="12.75">
      <c r="B577" s="9"/>
      <c r="C577" s="9"/>
      <c r="D577" s="9"/>
      <c r="E577" s="9"/>
      <c r="F577" s="9"/>
      <c r="G577" s="9"/>
      <c r="H577" s="9"/>
      <c r="I577" s="9"/>
    </row>
    <row r="578" spans="2:9" ht="12.75">
      <c r="B578" s="9"/>
      <c r="C578" s="9"/>
      <c r="D578" s="9"/>
      <c r="E578" s="9"/>
      <c r="F578" s="9"/>
      <c r="G578" s="9"/>
      <c r="H578" s="9"/>
      <c r="I578" s="9"/>
    </row>
    <row r="579" spans="2:9" ht="12.75">
      <c r="B579" s="9"/>
      <c r="C579" s="9"/>
      <c r="D579" s="9"/>
      <c r="E579" s="9"/>
      <c r="F579" s="9"/>
      <c r="G579" s="9"/>
      <c r="H579" s="9"/>
      <c r="I579" s="9"/>
    </row>
    <row r="580" spans="2:9" ht="12.75">
      <c r="B580" s="9"/>
      <c r="C580" s="9"/>
      <c r="D580" s="9"/>
      <c r="E580" s="9"/>
      <c r="F580" s="9"/>
      <c r="G580" s="9"/>
      <c r="H580" s="9"/>
      <c r="I580" s="9"/>
    </row>
    <row r="581" spans="2:9" ht="12.75">
      <c r="B581" s="9"/>
      <c r="C581" s="9"/>
      <c r="D581" s="9"/>
      <c r="E581" s="9"/>
      <c r="F581" s="9"/>
      <c r="G581" s="9"/>
      <c r="H581" s="9"/>
      <c r="I581" s="9"/>
    </row>
    <row r="582" spans="2:9" ht="12.75">
      <c r="B582" s="9"/>
      <c r="C582" s="9"/>
      <c r="D582" s="9"/>
      <c r="E582" s="9"/>
      <c r="F582" s="9"/>
      <c r="G582" s="9"/>
      <c r="H582" s="9"/>
      <c r="I582" s="9"/>
    </row>
    <row r="583" spans="2:9" ht="12.75">
      <c r="B583" s="9"/>
      <c r="C583" s="9"/>
      <c r="D583" s="9"/>
      <c r="E583" s="9"/>
      <c r="F583" s="9"/>
      <c r="G583" s="9"/>
      <c r="H583" s="9"/>
      <c r="I583" s="9"/>
    </row>
    <row r="584" spans="2:9" ht="12.75">
      <c r="B584" s="9"/>
      <c r="C584" s="9"/>
      <c r="D584" s="9"/>
      <c r="E584" s="9"/>
      <c r="F584" s="9"/>
      <c r="G584" s="9"/>
      <c r="H584" s="9"/>
      <c r="I584" s="9"/>
    </row>
    <row r="585" spans="2:9" ht="12.75">
      <c r="B585" s="9"/>
      <c r="C585" s="9"/>
      <c r="D585" s="9"/>
      <c r="E585" s="9"/>
      <c r="F585" s="9"/>
      <c r="G585" s="9"/>
      <c r="H585" s="9"/>
      <c r="I585" s="9"/>
    </row>
    <row r="586" spans="2:9" ht="12.75">
      <c r="B586" s="9"/>
      <c r="C586" s="9"/>
      <c r="D586" s="9"/>
      <c r="E586" s="9"/>
      <c r="F586" s="9"/>
      <c r="G586" s="9"/>
      <c r="H586" s="9"/>
      <c r="I586" s="9"/>
    </row>
    <row r="587" spans="2:9" ht="12.75">
      <c r="B587" s="9"/>
      <c r="C587" s="9"/>
      <c r="D587" s="9"/>
      <c r="E587" s="9"/>
      <c r="F587" s="9"/>
      <c r="G587" s="9"/>
      <c r="H587" s="9"/>
      <c r="I587" s="9"/>
    </row>
    <row r="588" spans="2:9" ht="12.75">
      <c r="B588" s="9"/>
      <c r="C588" s="9"/>
      <c r="D588" s="9"/>
      <c r="E588" s="9"/>
      <c r="F588" s="9"/>
      <c r="G588" s="9"/>
      <c r="H588" s="9"/>
      <c r="I588" s="9"/>
    </row>
    <row r="589" spans="2:9" ht="12.75">
      <c r="B589" s="9"/>
      <c r="C589" s="9"/>
      <c r="D589" s="9"/>
      <c r="E589" s="9"/>
      <c r="F589" s="9"/>
      <c r="G589" s="9"/>
      <c r="H589" s="9"/>
      <c r="I589" s="9"/>
    </row>
    <row r="590" spans="2:9" ht="12.75">
      <c r="B590" s="9"/>
      <c r="C590" s="9"/>
      <c r="D590" s="9"/>
      <c r="E590" s="9"/>
      <c r="F590" s="9"/>
      <c r="G590" s="9"/>
      <c r="H590" s="9"/>
      <c r="I590" s="9"/>
    </row>
    <row r="591" spans="2:9" ht="12.75">
      <c r="B591" s="9"/>
      <c r="C591" s="9"/>
      <c r="D591" s="9"/>
      <c r="E591" s="9"/>
      <c r="F591" s="9"/>
      <c r="G591" s="9"/>
      <c r="H591" s="9"/>
      <c r="I591" s="9"/>
    </row>
    <row r="592" spans="2:9" ht="12.75">
      <c r="B592" s="9"/>
      <c r="C592" s="9"/>
      <c r="D592" s="9"/>
      <c r="E592" s="9"/>
      <c r="F592" s="9"/>
      <c r="G592" s="9"/>
      <c r="H592" s="9"/>
      <c r="I592" s="9"/>
    </row>
    <row r="593" spans="2:9" ht="12.75">
      <c r="B593" s="9"/>
      <c r="C593" s="9"/>
      <c r="D593" s="9"/>
      <c r="E593" s="9"/>
      <c r="F593" s="9"/>
      <c r="G593" s="9"/>
      <c r="H593" s="9"/>
      <c r="I593" s="9"/>
    </row>
    <row r="594" spans="2:9" ht="12.75">
      <c r="B594" s="9"/>
      <c r="C594" s="9"/>
      <c r="D594" s="9"/>
      <c r="E594" s="9"/>
      <c r="F594" s="9"/>
      <c r="G594" s="9"/>
      <c r="H594" s="9"/>
      <c r="I594" s="9"/>
    </row>
    <row r="595" spans="2:9" ht="12.75">
      <c r="B595" s="9"/>
      <c r="C595" s="9"/>
      <c r="D595" s="9"/>
      <c r="E595" s="9"/>
      <c r="F595" s="9"/>
      <c r="G595" s="9"/>
      <c r="H595" s="9"/>
      <c r="I595" s="9"/>
    </row>
    <row r="596" spans="2:9" ht="12.75">
      <c r="B596" s="9"/>
      <c r="C596" s="9"/>
      <c r="D596" s="9"/>
      <c r="E596" s="9"/>
      <c r="F596" s="9"/>
      <c r="G596" s="9"/>
      <c r="H596" s="9"/>
      <c r="I596" s="9"/>
    </row>
    <row r="597" spans="2:9" ht="12.75">
      <c r="B597" s="9"/>
      <c r="C597" s="9"/>
      <c r="D597" s="9"/>
      <c r="E597" s="9"/>
      <c r="F597" s="9"/>
      <c r="G597" s="9"/>
      <c r="H597" s="9"/>
      <c r="I597" s="9"/>
    </row>
    <row r="598" spans="2:9" ht="12.75">
      <c r="B598" s="9"/>
      <c r="C598" s="9"/>
      <c r="D598" s="9"/>
      <c r="E598" s="9"/>
      <c r="F598" s="9"/>
      <c r="G598" s="9"/>
      <c r="H598" s="9"/>
      <c r="I598" s="9"/>
    </row>
    <row r="599" spans="2:9" ht="12.75">
      <c r="B599" s="9"/>
      <c r="C599" s="9"/>
      <c r="D599" s="9"/>
      <c r="E599" s="9"/>
      <c r="F599" s="9"/>
      <c r="G599" s="9"/>
      <c r="H599" s="9"/>
      <c r="I599" s="9"/>
    </row>
    <row r="600" spans="2:9" ht="12.75">
      <c r="B600" s="9"/>
      <c r="C600" s="9"/>
      <c r="D600" s="9"/>
      <c r="E600" s="9"/>
      <c r="F600" s="9"/>
      <c r="G600" s="9"/>
      <c r="H600" s="9"/>
      <c r="I600" s="9"/>
    </row>
    <row r="601" spans="2:9" ht="12.75">
      <c r="B601" s="9"/>
      <c r="C601" s="9"/>
      <c r="D601" s="9"/>
      <c r="E601" s="9"/>
      <c r="F601" s="9"/>
      <c r="G601" s="9"/>
      <c r="H601" s="9"/>
      <c r="I601" s="9"/>
    </row>
    <row r="602" spans="2:9" ht="12.75">
      <c r="B602" s="9"/>
      <c r="C602" s="9"/>
      <c r="D602" s="9"/>
      <c r="E602" s="9"/>
      <c r="F602" s="9"/>
      <c r="G602" s="9"/>
      <c r="H602" s="9"/>
      <c r="I602" s="9"/>
    </row>
    <row r="603" spans="2:9" ht="12.75">
      <c r="B603" s="9"/>
      <c r="C603" s="9"/>
      <c r="D603" s="9"/>
      <c r="E603" s="9"/>
      <c r="F603" s="9"/>
      <c r="G603" s="9"/>
      <c r="H603" s="9"/>
      <c r="I603" s="9"/>
    </row>
    <row r="604" spans="2:9" ht="12.75">
      <c r="B604" s="9"/>
      <c r="C604" s="9"/>
      <c r="D604" s="9"/>
      <c r="E604" s="9"/>
      <c r="F604" s="9"/>
      <c r="G604" s="9"/>
      <c r="H604" s="9"/>
      <c r="I604" s="9"/>
    </row>
    <row r="605" spans="2:9" ht="12.75">
      <c r="B605" s="9"/>
      <c r="C605" s="9"/>
      <c r="D605" s="9"/>
      <c r="E605" s="9"/>
      <c r="F605" s="9"/>
      <c r="G605" s="9"/>
      <c r="H605" s="9"/>
      <c r="I605" s="9"/>
    </row>
    <row r="606" spans="2:9" ht="12.75">
      <c r="B606" s="9"/>
      <c r="C606" s="9"/>
      <c r="D606" s="9"/>
      <c r="E606" s="9"/>
      <c r="F606" s="9"/>
      <c r="G606" s="9"/>
      <c r="H606" s="9"/>
      <c r="I606" s="9"/>
    </row>
    <row r="607" spans="2:9" ht="12.75">
      <c r="B607" s="9"/>
      <c r="C607" s="9"/>
      <c r="D607" s="9"/>
      <c r="E607" s="9"/>
      <c r="F607" s="9"/>
      <c r="G607" s="9"/>
      <c r="H607" s="9"/>
      <c r="I607" s="9"/>
    </row>
    <row r="608" spans="2:9" ht="12.75">
      <c r="B608" s="9"/>
      <c r="C608" s="9"/>
      <c r="D608" s="9"/>
      <c r="E608" s="9"/>
      <c r="F608" s="9"/>
      <c r="G608" s="9"/>
      <c r="H608" s="9"/>
      <c r="I608" s="9"/>
    </row>
    <row r="609" spans="2:9" ht="12.75">
      <c r="B609" s="9"/>
      <c r="C609" s="9"/>
      <c r="D609" s="9"/>
      <c r="E609" s="9"/>
      <c r="F609" s="9"/>
      <c r="G609" s="9"/>
      <c r="H609" s="9"/>
      <c r="I609" s="9"/>
    </row>
    <row r="610" spans="2:9" ht="12.75">
      <c r="B610" s="9"/>
      <c r="C610" s="9"/>
      <c r="D610" s="9"/>
      <c r="E610" s="9"/>
      <c r="F610" s="9"/>
      <c r="G610" s="9"/>
      <c r="H610" s="9"/>
      <c r="I610" s="9"/>
    </row>
    <row r="611" spans="2:9" ht="12.75">
      <c r="B611" s="9"/>
      <c r="C611" s="9"/>
      <c r="D611" s="9"/>
      <c r="E611" s="9"/>
      <c r="F611" s="9"/>
      <c r="G611" s="9"/>
      <c r="H611" s="9"/>
      <c r="I611" s="9"/>
    </row>
    <row r="612" spans="2:9" ht="12.75">
      <c r="B612" s="9"/>
      <c r="C612" s="9"/>
      <c r="D612" s="9"/>
      <c r="E612" s="9"/>
      <c r="F612" s="9"/>
      <c r="G612" s="9"/>
      <c r="H612" s="9"/>
      <c r="I612" s="9"/>
    </row>
    <row r="613" spans="2:9" ht="12.75">
      <c r="B613" s="9"/>
      <c r="C613" s="9"/>
      <c r="D613" s="9"/>
      <c r="E613" s="9"/>
      <c r="F613" s="9"/>
      <c r="G613" s="9"/>
      <c r="H613" s="9"/>
      <c r="I613" s="9"/>
    </row>
    <row r="614" spans="2:9" ht="12.75">
      <c r="B614" s="9"/>
      <c r="C614" s="9"/>
      <c r="D614" s="9"/>
      <c r="E614" s="9"/>
      <c r="F614" s="9"/>
      <c r="G614" s="9"/>
      <c r="H614" s="9"/>
      <c r="I614" s="9"/>
    </row>
    <row r="615" spans="2:9" ht="12.75">
      <c r="B615" s="9"/>
      <c r="C615" s="9"/>
      <c r="D615" s="9"/>
      <c r="E615" s="9"/>
      <c r="F615" s="9"/>
      <c r="G615" s="9"/>
      <c r="H615" s="9"/>
      <c r="I615" s="9"/>
    </row>
    <row r="616" spans="2:9" ht="12.75">
      <c r="B616" s="9"/>
      <c r="C616" s="9"/>
      <c r="D616" s="9"/>
      <c r="E616" s="9"/>
      <c r="F616" s="9"/>
      <c r="G616" s="9"/>
      <c r="H616" s="9"/>
      <c r="I616" s="9"/>
    </row>
    <row r="617" spans="2:9" ht="12.75">
      <c r="B617" s="9"/>
      <c r="C617" s="9"/>
      <c r="D617" s="9"/>
      <c r="E617" s="9"/>
      <c r="F617" s="9"/>
      <c r="G617" s="9"/>
      <c r="H617" s="9"/>
      <c r="I617" s="9"/>
    </row>
    <row r="618" spans="2:9" ht="12.75">
      <c r="B618" s="9"/>
      <c r="C618" s="9"/>
      <c r="D618" s="9"/>
      <c r="E618" s="9"/>
      <c r="F618" s="9"/>
      <c r="G618" s="9"/>
      <c r="H618" s="9"/>
      <c r="I618" s="9"/>
    </row>
    <row r="619" spans="2:9" ht="12.75">
      <c r="B619" s="9"/>
      <c r="C619" s="9"/>
      <c r="D619" s="9"/>
      <c r="E619" s="9"/>
      <c r="F619" s="9"/>
      <c r="G619" s="9"/>
      <c r="H619" s="9"/>
      <c r="I619" s="9"/>
    </row>
    <row r="620" spans="2:9" ht="12.75">
      <c r="B620" s="9"/>
      <c r="C620" s="9"/>
      <c r="D620" s="9"/>
      <c r="E620" s="9"/>
      <c r="F620" s="9"/>
      <c r="G620" s="9"/>
      <c r="H620" s="9"/>
      <c r="I620" s="9"/>
    </row>
    <row r="621" spans="2:9" ht="12.75">
      <c r="B621" s="9"/>
      <c r="C621" s="9"/>
      <c r="D621" s="9"/>
      <c r="E621" s="9"/>
      <c r="F621" s="9"/>
      <c r="G621" s="9"/>
      <c r="H621" s="9"/>
      <c r="I621" s="9"/>
    </row>
    <row r="622" spans="2:9" ht="12.75">
      <c r="B622" s="9"/>
      <c r="C622" s="9"/>
      <c r="D622" s="9"/>
      <c r="E622" s="9"/>
      <c r="F622" s="9"/>
      <c r="G622" s="9"/>
      <c r="H622" s="9"/>
      <c r="I622" s="9"/>
    </row>
    <row r="623" spans="2:9" ht="12.75">
      <c r="B623" s="9"/>
      <c r="C623" s="9"/>
      <c r="D623" s="9"/>
      <c r="E623" s="9"/>
      <c r="F623" s="9"/>
      <c r="G623" s="9"/>
      <c r="H623" s="9"/>
      <c r="I623" s="9"/>
    </row>
    <row r="624" spans="2:9" ht="12.75">
      <c r="B624" s="9"/>
      <c r="C624" s="9"/>
      <c r="D624" s="9"/>
      <c r="E624" s="9"/>
      <c r="F624" s="9"/>
      <c r="G624" s="9"/>
      <c r="H624" s="9"/>
      <c r="I624" s="9"/>
    </row>
    <row r="625" spans="2:9" ht="12.75">
      <c r="B625" s="9"/>
      <c r="C625" s="9"/>
      <c r="D625" s="9"/>
      <c r="E625" s="9"/>
      <c r="F625" s="9"/>
      <c r="G625" s="9"/>
      <c r="H625" s="9"/>
      <c r="I625" s="9"/>
    </row>
    <row r="626" spans="2:9" ht="12.75">
      <c r="B626" s="9"/>
      <c r="C626" s="9"/>
      <c r="D626" s="9"/>
      <c r="E626" s="9"/>
      <c r="F626" s="9"/>
      <c r="G626" s="9"/>
      <c r="H626" s="9"/>
      <c r="I626" s="9"/>
    </row>
    <row r="627" spans="2:9" ht="12.75">
      <c r="B627" s="9"/>
      <c r="C627" s="9"/>
      <c r="D627" s="9"/>
      <c r="E627" s="9"/>
      <c r="F627" s="9"/>
      <c r="G627" s="9"/>
      <c r="H627" s="9"/>
      <c r="I627" s="9"/>
    </row>
    <row r="628" spans="2:9" ht="12.75">
      <c r="B628" s="9"/>
      <c r="C628" s="9"/>
      <c r="D628" s="9"/>
      <c r="E628" s="9"/>
      <c r="F628" s="9"/>
      <c r="G628" s="9"/>
      <c r="H628" s="9"/>
      <c r="I628" s="9"/>
    </row>
    <row r="629" spans="2:9" ht="12.75">
      <c r="B629" s="9"/>
      <c r="C629" s="9"/>
      <c r="D629" s="9"/>
      <c r="E629" s="9"/>
      <c r="F629" s="9"/>
      <c r="G629" s="9"/>
      <c r="H629" s="9"/>
      <c r="I629" s="9"/>
    </row>
    <row r="630" spans="2:9" ht="12.75">
      <c r="B630" s="9"/>
      <c r="C630" s="9"/>
      <c r="D630" s="9"/>
      <c r="E630" s="9"/>
      <c r="F630" s="9"/>
      <c r="G630" s="9"/>
      <c r="H630" s="9"/>
      <c r="I630" s="9"/>
    </row>
    <row r="631" spans="2:9" ht="12.75">
      <c r="B631" s="9"/>
      <c r="C631" s="9"/>
      <c r="D631" s="9"/>
      <c r="E631" s="9"/>
      <c r="F631" s="9"/>
      <c r="G631" s="9"/>
      <c r="H631" s="9"/>
      <c r="I631" s="9"/>
    </row>
    <row r="632" spans="2:9" ht="12.75">
      <c r="B632" s="9"/>
      <c r="C632" s="9"/>
      <c r="D632" s="9"/>
      <c r="E632" s="9"/>
      <c r="F632" s="9"/>
      <c r="G632" s="9"/>
      <c r="H632" s="9"/>
      <c r="I632" s="9"/>
    </row>
    <row r="633" spans="2:9" ht="12.75">
      <c r="B633" s="9"/>
      <c r="C633" s="9"/>
      <c r="D633" s="9"/>
      <c r="E633" s="9"/>
      <c r="F633" s="9"/>
      <c r="G633" s="9"/>
      <c r="H633" s="9"/>
      <c r="I633" s="9"/>
    </row>
    <row r="634" spans="2:9" ht="12.75">
      <c r="B634" s="9"/>
      <c r="C634" s="9"/>
      <c r="D634" s="9"/>
      <c r="E634" s="9"/>
      <c r="F634" s="9"/>
      <c r="G634" s="9"/>
      <c r="H634" s="9"/>
      <c r="I634" s="9"/>
    </row>
    <row r="635" spans="2:9" ht="12.75">
      <c r="B635" s="9"/>
      <c r="C635" s="9"/>
      <c r="D635" s="9"/>
      <c r="E635" s="9"/>
      <c r="F635" s="9"/>
      <c r="G635" s="9"/>
      <c r="H635" s="9"/>
      <c r="I635" s="9"/>
    </row>
    <row r="636" spans="2:9" ht="12.75">
      <c r="B636" s="9"/>
      <c r="C636" s="9"/>
      <c r="D636" s="9"/>
      <c r="E636" s="9"/>
      <c r="F636" s="9"/>
      <c r="G636" s="9"/>
      <c r="H636" s="9"/>
      <c r="I636" s="9"/>
    </row>
    <row r="637" spans="2:9" ht="12.75">
      <c r="B637" s="9"/>
      <c r="C637" s="9"/>
      <c r="D637" s="9"/>
      <c r="E637" s="9"/>
      <c r="F637" s="9"/>
      <c r="G637" s="9"/>
      <c r="H637" s="9"/>
      <c r="I637" s="9"/>
    </row>
    <row r="638" spans="2:9" ht="12.75">
      <c r="B638" s="9"/>
      <c r="C638" s="9"/>
      <c r="D638" s="9"/>
      <c r="E638" s="9"/>
      <c r="F638" s="9"/>
      <c r="G638" s="9"/>
      <c r="H638" s="9"/>
      <c r="I638" s="9"/>
    </row>
    <row r="639" spans="2:9" ht="12.75">
      <c r="B639" s="9"/>
      <c r="C639" s="9"/>
      <c r="D639" s="9"/>
      <c r="E639" s="9"/>
      <c r="F639" s="9"/>
      <c r="G639" s="9"/>
      <c r="H639" s="9"/>
      <c r="I639" s="9"/>
    </row>
    <row r="640" spans="2:9" ht="12.75">
      <c r="B640" s="9"/>
      <c r="C640" s="9"/>
      <c r="D640" s="9"/>
      <c r="E640" s="9"/>
      <c r="F640" s="9"/>
      <c r="G640" s="9"/>
      <c r="H640" s="9"/>
      <c r="I640" s="9"/>
    </row>
    <row r="641" spans="2:9" ht="12.75">
      <c r="B641" s="9"/>
      <c r="C641" s="9"/>
      <c r="D641" s="9"/>
      <c r="E641" s="9"/>
      <c r="F641" s="9"/>
      <c r="G641" s="9"/>
      <c r="H641" s="9"/>
      <c r="I641" s="9"/>
    </row>
    <row r="642" spans="2:9" ht="12.75">
      <c r="B642" s="9"/>
      <c r="C642" s="9"/>
      <c r="D642" s="9"/>
      <c r="E642" s="9"/>
      <c r="F642" s="9"/>
      <c r="G642" s="9"/>
      <c r="H642" s="9"/>
      <c r="I642" s="9"/>
    </row>
    <row r="643" spans="2:9" ht="12.75">
      <c r="B643" s="9"/>
      <c r="C643" s="9"/>
      <c r="D643" s="9"/>
      <c r="E643" s="9"/>
      <c r="F643" s="9"/>
      <c r="G643" s="9"/>
      <c r="H643" s="9"/>
      <c r="I643" s="9"/>
    </row>
    <row r="644" spans="2:9" ht="12.75">
      <c r="B644" s="9"/>
      <c r="C644" s="9"/>
      <c r="D644" s="9"/>
      <c r="E644" s="9"/>
      <c r="F644" s="9"/>
      <c r="G644" s="9"/>
      <c r="H644" s="9"/>
      <c r="I644" s="9"/>
    </row>
    <row r="645" spans="2:9" ht="12.75">
      <c r="B645" s="9"/>
      <c r="C645" s="9"/>
      <c r="D645" s="9"/>
      <c r="E645" s="9"/>
      <c r="F645" s="9"/>
      <c r="G645" s="9"/>
      <c r="H645" s="9"/>
      <c r="I645" s="9"/>
    </row>
    <row r="646" spans="2:9" ht="12.75">
      <c r="B646" s="9"/>
      <c r="C646" s="9"/>
      <c r="D646" s="9"/>
      <c r="E646" s="9"/>
      <c r="F646" s="9"/>
      <c r="G646" s="9"/>
      <c r="H646" s="9"/>
      <c r="I646" s="9"/>
    </row>
    <row r="647" spans="2:9" ht="12.75">
      <c r="B647" s="9"/>
      <c r="C647" s="9"/>
      <c r="D647" s="9"/>
      <c r="E647" s="9"/>
      <c r="F647" s="9"/>
      <c r="G647" s="9"/>
      <c r="H647" s="9"/>
      <c r="I647" s="9"/>
    </row>
    <row r="648" spans="2:9" ht="12.75">
      <c r="B648" s="9"/>
      <c r="C648" s="9"/>
      <c r="D648" s="9"/>
      <c r="E648" s="9"/>
      <c r="F648" s="9"/>
      <c r="G648" s="9"/>
      <c r="H648" s="9"/>
      <c r="I648" s="9"/>
    </row>
    <row r="649" spans="2:9" ht="12.75">
      <c r="B649" s="9"/>
      <c r="C649" s="9"/>
      <c r="D649" s="9"/>
      <c r="E649" s="9"/>
      <c r="F649" s="9"/>
      <c r="G649" s="9"/>
      <c r="H649" s="9"/>
      <c r="I649" s="9"/>
    </row>
    <row r="650" spans="2:9" ht="12.75">
      <c r="B650" s="9"/>
      <c r="C650" s="9"/>
      <c r="D650" s="9"/>
      <c r="E650" s="9"/>
      <c r="F650" s="9"/>
      <c r="G650" s="9"/>
      <c r="H650" s="9"/>
      <c r="I650" s="9"/>
    </row>
    <row r="651" spans="2:9" ht="12.75">
      <c r="B651" s="9"/>
      <c r="C651" s="9"/>
      <c r="D651" s="9"/>
      <c r="E651" s="9"/>
      <c r="F651" s="9"/>
      <c r="G651" s="9"/>
      <c r="H651" s="9"/>
      <c r="I651" s="9"/>
    </row>
    <row r="652" spans="2:9" ht="12.75">
      <c r="B652" s="9"/>
      <c r="C652" s="9"/>
      <c r="D652" s="9"/>
      <c r="E652" s="9"/>
      <c r="F652" s="9"/>
      <c r="G652" s="9"/>
      <c r="H652" s="9"/>
      <c r="I652" s="9"/>
    </row>
    <row r="653" spans="2:9" ht="12.75">
      <c r="B653" s="9"/>
      <c r="C653" s="9"/>
      <c r="D653" s="9"/>
      <c r="E653" s="9"/>
      <c r="F653" s="9"/>
      <c r="G653" s="9"/>
      <c r="H653" s="9"/>
      <c r="I653" s="9"/>
    </row>
    <row r="654" spans="2:9" ht="12.75">
      <c r="B654" s="9"/>
      <c r="C654" s="9"/>
      <c r="D654" s="9"/>
      <c r="E654" s="9"/>
      <c r="F654" s="9"/>
      <c r="G654" s="9"/>
      <c r="H654" s="9"/>
      <c r="I654" s="9"/>
    </row>
    <row r="655" spans="2:9" ht="12.75">
      <c r="B655" s="9"/>
      <c r="C655" s="9"/>
      <c r="D655" s="9"/>
      <c r="E655" s="9"/>
      <c r="F655" s="9"/>
      <c r="G655" s="9"/>
      <c r="H655" s="9"/>
      <c r="I655" s="9"/>
    </row>
    <row r="656" spans="2:9" ht="12.75">
      <c r="B656" s="9"/>
      <c r="C656" s="9"/>
      <c r="D656" s="9"/>
      <c r="E656" s="9"/>
      <c r="F656" s="9"/>
      <c r="G656" s="9"/>
      <c r="H656" s="9"/>
      <c r="I656" s="9"/>
    </row>
    <row r="657" spans="2:9" ht="12.75">
      <c r="B657" s="9"/>
      <c r="C657" s="9"/>
      <c r="D657" s="9"/>
      <c r="E657" s="9"/>
      <c r="F657" s="9"/>
      <c r="G657" s="9"/>
      <c r="H657" s="9"/>
      <c r="I657" s="9"/>
    </row>
    <row r="658" spans="2:9" ht="12.75">
      <c r="B658" s="9"/>
      <c r="C658" s="9"/>
      <c r="D658" s="9"/>
      <c r="E658" s="9"/>
      <c r="F658" s="9"/>
      <c r="G658" s="9"/>
      <c r="H658" s="9"/>
      <c r="I658" s="9"/>
    </row>
    <row r="659" spans="2:9" ht="12.75">
      <c r="B659" s="9"/>
      <c r="C659" s="9"/>
      <c r="D659" s="9"/>
      <c r="E659" s="9"/>
      <c r="F659" s="9"/>
      <c r="G659" s="9"/>
      <c r="H659" s="9"/>
      <c r="I659" s="9"/>
    </row>
    <row r="660" spans="2:9" ht="12.75">
      <c r="B660" s="9"/>
      <c r="C660" s="9"/>
      <c r="D660" s="9"/>
      <c r="E660" s="9"/>
      <c r="F660" s="9"/>
      <c r="G660" s="9"/>
      <c r="H660" s="9"/>
      <c r="I660" s="9"/>
    </row>
    <row r="661" spans="2:9" ht="12.75">
      <c r="B661" s="9"/>
      <c r="C661" s="9"/>
      <c r="D661" s="9"/>
      <c r="E661" s="9"/>
      <c r="F661" s="9"/>
      <c r="G661" s="9"/>
      <c r="H661" s="9"/>
      <c r="I661" s="9"/>
    </row>
    <row r="662" spans="2:9" ht="12.75">
      <c r="B662" s="9"/>
      <c r="C662" s="9"/>
      <c r="D662" s="9"/>
      <c r="E662" s="9"/>
      <c r="F662" s="9"/>
      <c r="G662" s="9"/>
      <c r="H662" s="9"/>
      <c r="I662" s="9"/>
    </row>
    <row r="663" spans="2:9" ht="12.75">
      <c r="B663" s="9"/>
      <c r="C663" s="9"/>
      <c r="D663" s="9"/>
      <c r="E663" s="9"/>
      <c r="F663" s="9"/>
      <c r="G663" s="9"/>
      <c r="H663" s="9"/>
      <c r="I663" s="9"/>
    </row>
    <row r="664" spans="2:9" ht="12.75">
      <c r="B664" s="9"/>
      <c r="C664" s="9"/>
      <c r="D664" s="9"/>
      <c r="E664" s="9"/>
      <c r="F664" s="9"/>
      <c r="G664" s="9"/>
      <c r="H664" s="9"/>
      <c r="I664" s="9"/>
    </row>
    <row r="665" spans="2:9" ht="12.75">
      <c r="B665" s="9"/>
      <c r="C665" s="9"/>
      <c r="D665" s="9"/>
      <c r="E665" s="9"/>
      <c r="F665" s="9"/>
      <c r="G665" s="9"/>
      <c r="H665" s="9"/>
      <c r="I665" s="9"/>
    </row>
    <row r="666" spans="2:9" ht="12.75">
      <c r="B666" s="9"/>
      <c r="C666" s="9"/>
      <c r="D666" s="9"/>
      <c r="E666" s="9"/>
      <c r="F666" s="9"/>
      <c r="G666" s="9"/>
      <c r="H666" s="9"/>
      <c r="I666" s="9"/>
    </row>
    <row r="667" spans="2:9" ht="12.75">
      <c r="B667" s="9"/>
      <c r="C667" s="9"/>
      <c r="D667" s="9"/>
      <c r="E667" s="9"/>
      <c r="F667" s="9"/>
      <c r="G667" s="9"/>
      <c r="H667" s="9"/>
      <c r="I667" s="9"/>
    </row>
    <row r="668" spans="2:9" ht="12.75">
      <c r="B668" s="9"/>
      <c r="C668" s="9"/>
      <c r="D668" s="9"/>
      <c r="E668" s="9"/>
      <c r="F668" s="9"/>
      <c r="G668" s="9"/>
      <c r="H668" s="9"/>
      <c r="I668" s="9"/>
    </row>
    <row r="669" spans="2:9" ht="12.75">
      <c r="B669" s="9"/>
      <c r="C669" s="9"/>
      <c r="D669" s="9"/>
      <c r="E669" s="9"/>
      <c r="F669" s="9"/>
      <c r="G669" s="9"/>
      <c r="H669" s="9"/>
      <c r="I669" s="9"/>
    </row>
    <row r="670" spans="2:9" ht="12.75">
      <c r="B670" s="9"/>
      <c r="C670" s="9"/>
      <c r="D670" s="9"/>
      <c r="E670" s="9"/>
      <c r="F670" s="9"/>
      <c r="G670" s="9"/>
      <c r="H670" s="9"/>
      <c r="I670" s="9"/>
    </row>
    <row r="671" spans="2:9" ht="12.75">
      <c r="B671" s="9"/>
      <c r="C671" s="9"/>
      <c r="D671" s="9"/>
      <c r="E671" s="9"/>
      <c r="F671" s="9"/>
      <c r="G671" s="9"/>
      <c r="H671" s="9"/>
      <c r="I671" s="9"/>
    </row>
    <row r="672" spans="2:9" ht="12.75">
      <c r="B672" s="9"/>
      <c r="C672" s="9"/>
      <c r="D672" s="9"/>
      <c r="E672" s="9"/>
      <c r="F672" s="9"/>
      <c r="G672" s="9"/>
      <c r="H672" s="9"/>
      <c r="I672" s="9"/>
    </row>
    <row r="673" spans="2:9" ht="12.75">
      <c r="B673" s="9"/>
      <c r="C673" s="9"/>
      <c r="D673" s="9"/>
      <c r="E673" s="9"/>
      <c r="F673" s="9"/>
      <c r="G673" s="9"/>
      <c r="H673" s="9"/>
      <c r="I673" s="9"/>
    </row>
    <row r="674" spans="2:9" ht="12.75">
      <c r="B674" s="9"/>
      <c r="C674" s="9"/>
      <c r="D674" s="9"/>
      <c r="E674" s="9"/>
      <c r="F674" s="9"/>
      <c r="G674" s="9"/>
      <c r="H674" s="9"/>
      <c r="I674" s="9"/>
    </row>
    <row r="675" spans="2:9" ht="12.75">
      <c r="B675" s="9"/>
      <c r="C675" s="9"/>
      <c r="D675" s="9"/>
      <c r="E675" s="9"/>
      <c r="F675" s="9"/>
      <c r="G675" s="9"/>
      <c r="H675" s="9"/>
      <c r="I675" s="9"/>
    </row>
    <row r="676" spans="2:9" ht="12.75">
      <c r="B676" s="9"/>
      <c r="C676" s="9"/>
      <c r="D676" s="9"/>
      <c r="E676" s="9"/>
      <c r="F676" s="9"/>
      <c r="G676" s="9"/>
      <c r="H676" s="9"/>
      <c r="I676" s="9"/>
    </row>
    <row r="677" spans="2:9" ht="12.75">
      <c r="B677" s="9"/>
      <c r="C677" s="9"/>
      <c r="D677" s="9"/>
      <c r="E677" s="9"/>
      <c r="F677" s="9"/>
      <c r="G677" s="9"/>
      <c r="H677" s="9"/>
      <c r="I677" s="9"/>
    </row>
    <row r="678" spans="2:9" ht="12.75">
      <c r="B678" s="9"/>
      <c r="C678" s="9"/>
      <c r="D678" s="9"/>
      <c r="E678" s="9"/>
      <c r="F678" s="9"/>
      <c r="G678" s="9"/>
      <c r="H678" s="9"/>
      <c r="I678" s="9"/>
    </row>
    <row r="679" spans="2:9" ht="12.75">
      <c r="B679" s="9"/>
      <c r="C679" s="9"/>
      <c r="D679" s="9"/>
      <c r="E679" s="9"/>
      <c r="F679" s="9"/>
      <c r="G679" s="9"/>
      <c r="H679" s="9"/>
      <c r="I679" s="9"/>
    </row>
    <row r="680" spans="2:9" ht="12.75">
      <c r="B680" s="9"/>
      <c r="C680" s="9"/>
      <c r="D680" s="9"/>
      <c r="E680" s="9"/>
      <c r="F680" s="9"/>
      <c r="G680" s="9"/>
      <c r="H680" s="9"/>
      <c r="I680" s="9"/>
    </row>
    <row r="681" spans="2:9" ht="12.75">
      <c r="B681" s="9"/>
      <c r="C681" s="9"/>
      <c r="D681" s="9"/>
      <c r="E681" s="9"/>
      <c r="F681" s="9"/>
      <c r="G681" s="9"/>
      <c r="H681" s="9"/>
      <c r="I681" s="9"/>
    </row>
    <row r="682" spans="2:9" ht="12.75">
      <c r="B682" s="9"/>
      <c r="C682" s="9"/>
      <c r="D682" s="9"/>
      <c r="E682" s="9"/>
      <c r="F682" s="9"/>
      <c r="G682" s="9"/>
      <c r="H682" s="9"/>
      <c r="I682" s="9"/>
    </row>
    <row r="683" spans="2:9" ht="12.75">
      <c r="B683" s="9"/>
      <c r="C683" s="9"/>
      <c r="D683" s="9"/>
      <c r="E683" s="9"/>
      <c r="F683" s="9"/>
      <c r="G683" s="9"/>
      <c r="H683" s="9"/>
      <c r="I683" s="9"/>
    </row>
    <row r="684" spans="2:9" ht="12.75">
      <c r="B684" s="9"/>
      <c r="C684" s="9"/>
      <c r="D684" s="9"/>
      <c r="E684" s="9"/>
      <c r="F684" s="9"/>
      <c r="G684" s="9"/>
      <c r="H684" s="9"/>
      <c r="I684" s="9"/>
    </row>
    <row r="685" spans="2:9" ht="12.75">
      <c r="B685" s="9"/>
      <c r="C685" s="9"/>
      <c r="D685" s="9"/>
      <c r="E685" s="9"/>
      <c r="F685" s="9"/>
      <c r="G685" s="9"/>
      <c r="H685" s="9"/>
      <c r="I685" s="9"/>
    </row>
    <row r="686" spans="2:9" ht="12.75">
      <c r="B686" s="9"/>
      <c r="C686" s="9"/>
      <c r="D686" s="9"/>
      <c r="E686" s="9"/>
      <c r="F686" s="9"/>
      <c r="G686" s="9"/>
      <c r="H686" s="9"/>
      <c r="I686" s="9"/>
    </row>
    <row r="687" spans="2:9" ht="12.75">
      <c r="B687" s="9"/>
      <c r="C687" s="9"/>
      <c r="D687" s="9"/>
      <c r="E687" s="9"/>
      <c r="F687" s="9"/>
      <c r="G687" s="9"/>
      <c r="H687" s="9"/>
      <c r="I687" s="9"/>
    </row>
    <row r="688" spans="2:9" ht="12.75">
      <c r="B688" s="9"/>
      <c r="C688" s="9"/>
      <c r="D688" s="9"/>
      <c r="E688" s="9"/>
      <c r="F688" s="9"/>
      <c r="G688" s="9"/>
      <c r="H688" s="9"/>
      <c r="I688" s="9"/>
    </row>
    <row r="689" spans="2:9" ht="12.75">
      <c r="B689" s="9"/>
      <c r="C689" s="9"/>
      <c r="D689" s="9"/>
      <c r="E689" s="9"/>
      <c r="F689" s="9"/>
      <c r="G689" s="9"/>
      <c r="H689" s="9"/>
      <c r="I689" s="9"/>
    </row>
    <row r="690" spans="2:9" ht="12.75">
      <c r="B690" s="9"/>
      <c r="C690" s="9"/>
      <c r="D690" s="9"/>
      <c r="E690" s="9"/>
      <c r="F690" s="9"/>
      <c r="G690" s="9"/>
      <c r="H690" s="9"/>
      <c r="I690" s="9"/>
    </row>
    <row r="691" spans="2:9" ht="12.75">
      <c r="B691" s="9"/>
      <c r="C691" s="9"/>
      <c r="D691" s="9"/>
      <c r="E691" s="9"/>
      <c r="F691" s="9"/>
      <c r="G691" s="9"/>
      <c r="H691" s="9"/>
      <c r="I691" s="9"/>
    </row>
    <row r="692" spans="2:9" ht="12.75">
      <c r="B692" s="9"/>
      <c r="C692" s="9"/>
      <c r="D692" s="9"/>
      <c r="E692" s="9"/>
      <c r="F692" s="9"/>
      <c r="G692" s="9"/>
      <c r="H692" s="9"/>
      <c r="I692" s="9"/>
    </row>
    <row r="693" spans="2:9" ht="12.75">
      <c r="B693" s="9"/>
      <c r="C693" s="9"/>
      <c r="D693" s="9"/>
      <c r="E693" s="9"/>
      <c r="F693" s="9"/>
      <c r="G693" s="9"/>
      <c r="H693" s="9"/>
      <c r="I693" s="9"/>
    </row>
    <row r="694" spans="2:9" ht="12.75">
      <c r="B694" s="9"/>
      <c r="C694" s="9"/>
      <c r="D694" s="9"/>
      <c r="E694" s="9"/>
      <c r="F694" s="9"/>
      <c r="G694" s="9"/>
      <c r="H694" s="9"/>
      <c r="I694" s="9"/>
    </row>
    <row r="695" spans="2:9" ht="12.75">
      <c r="B695" s="9"/>
      <c r="C695" s="9"/>
      <c r="D695" s="9"/>
      <c r="E695" s="9"/>
      <c r="F695" s="9"/>
      <c r="G695" s="9"/>
      <c r="H695" s="9"/>
      <c r="I695" s="9"/>
    </row>
    <row r="696" spans="2:9" ht="12.75">
      <c r="B696" s="9"/>
      <c r="C696" s="9"/>
      <c r="D696" s="9"/>
      <c r="E696" s="9"/>
      <c r="F696" s="9"/>
      <c r="G696" s="9"/>
      <c r="H696" s="9"/>
      <c r="I696" s="9"/>
    </row>
    <row r="697" spans="2:9" ht="12.75">
      <c r="B697" s="9"/>
      <c r="C697" s="9"/>
      <c r="D697" s="9"/>
      <c r="E697" s="9"/>
      <c r="F697" s="9"/>
      <c r="G697" s="9"/>
      <c r="H697" s="9"/>
      <c r="I697" s="9"/>
    </row>
    <row r="698" spans="2:9" ht="12.75">
      <c r="B698" s="9"/>
      <c r="C698" s="9"/>
      <c r="D698" s="9"/>
      <c r="E698" s="9"/>
      <c r="F698" s="9"/>
      <c r="G698" s="9"/>
      <c r="H698" s="9"/>
      <c r="I698" s="9"/>
    </row>
    <row r="699" spans="2:9" ht="12.75">
      <c r="B699" s="9"/>
      <c r="C699" s="9"/>
      <c r="D699" s="9"/>
      <c r="E699" s="9"/>
      <c r="F699" s="9"/>
      <c r="G699" s="9"/>
      <c r="H699" s="9"/>
      <c r="I699" s="9"/>
    </row>
    <row r="700" spans="2:9" ht="12.75">
      <c r="B700" s="9"/>
      <c r="C700" s="9"/>
      <c r="D700" s="9"/>
      <c r="E700" s="9"/>
      <c r="F700" s="9"/>
      <c r="G700" s="9"/>
      <c r="H700" s="9"/>
      <c r="I700" s="9"/>
    </row>
    <row r="701" spans="2:9" ht="12.75">
      <c r="B701" s="9"/>
      <c r="C701" s="9"/>
      <c r="D701" s="9"/>
      <c r="E701" s="9"/>
      <c r="F701" s="9"/>
      <c r="G701" s="9"/>
      <c r="H701" s="9"/>
      <c r="I701" s="9"/>
    </row>
    <row r="702" spans="2:9" ht="12.75">
      <c r="B702" s="9"/>
      <c r="C702" s="9"/>
      <c r="D702" s="9"/>
      <c r="E702" s="9"/>
      <c r="F702" s="9"/>
      <c r="G702" s="9"/>
      <c r="H702" s="9"/>
      <c r="I702" s="9"/>
    </row>
    <row r="703" spans="2:9" ht="12.75">
      <c r="B703" s="9"/>
      <c r="C703" s="9"/>
      <c r="D703" s="9"/>
      <c r="E703" s="9"/>
      <c r="F703" s="9"/>
      <c r="G703" s="9"/>
      <c r="H703" s="9"/>
      <c r="I703" s="9"/>
    </row>
    <row r="704" spans="2:9" ht="12.75">
      <c r="B704" s="9"/>
      <c r="C704" s="9"/>
      <c r="D704" s="9"/>
      <c r="E704" s="9"/>
      <c r="F704" s="9"/>
      <c r="G704" s="9"/>
      <c r="H704" s="9"/>
      <c r="I704" s="9"/>
    </row>
    <row r="705" spans="2:9" ht="12.75">
      <c r="B705" s="9"/>
      <c r="C705" s="9"/>
      <c r="D705" s="9"/>
      <c r="E705" s="9"/>
      <c r="F705" s="9"/>
      <c r="G705" s="9"/>
      <c r="H705" s="9"/>
      <c r="I705" s="9"/>
    </row>
    <row r="706" spans="2:9" ht="12.75">
      <c r="B706" s="9"/>
      <c r="C706" s="9"/>
      <c r="D706" s="9"/>
      <c r="E706" s="9"/>
      <c r="F706" s="9"/>
      <c r="G706" s="9"/>
      <c r="H706" s="9"/>
      <c r="I706" s="9"/>
    </row>
    <row r="707" spans="2:9" ht="12.75">
      <c r="B707" s="9"/>
      <c r="C707" s="9"/>
      <c r="D707" s="9"/>
      <c r="E707" s="9"/>
      <c r="F707" s="9"/>
      <c r="G707" s="9"/>
      <c r="H707" s="9"/>
      <c r="I707" s="9"/>
    </row>
    <row r="708" spans="2:9" ht="12.75">
      <c r="B708" s="9"/>
      <c r="C708" s="9"/>
      <c r="D708" s="9"/>
      <c r="E708" s="9"/>
      <c r="F708" s="9"/>
      <c r="G708" s="9"/>
      <c r="H708" s="9"/>
      <c r="I708" s="9"/>
    </row>
    <row r="709" spans="2:9" ht="12.75">
      <c r="B709" s="9"/>
      <c r="C709" s="9"/>
      <c r="D709" s="9"/>
      <c r="E709" s="9"/>
      <c r="F709" s="9"/>
      <c r="G709" s="9"/>
      <c r="H709" s="9"/>
      <c r="I709" s="9"/>
    </row>
    <row r="710" spans="2:9" ht="12.75">
      <c r="B710" s="9"/>
      <c r="C710" s="9"/>
      <c r="D710" s="9"/>
      <c r="E710" s="9"/>
      <c r="F710" s="9"/>
      <c r="G710" s="9"/>
      <c r="H710" s="9"/>
      <c r="I710" s="9"/>
    </row>
    <row r="711" spans="2:9" ht="12.75">
      <c r="B711" s="9"/>
      <c r="C711" s="9"/>
      <c r="D711" s="9"/>
      <c r="E711" s="9"/>
      <c r="F711" s="9"/>
      <c r="G711" s="9"/>
      <c r="H711" s="9"/>
      <c r="I711" s="9"/>
    </row>
    <row r="712" spans="2:9" ht="12.75">
      <c r="B712" s="9"/>
      <c r="C712" s="9"/>
      <c r="D712" s="9"/>
      <c r="E712" s="9"/>
      <c r="F712" s="9"/>
      <c r="G712" s="9"/>
      <c r="H712" s="9"/>
      <c r="I712" s="9"/>
    </row>
    <row r="713" spans="2:9" ht="12.75">
      <c r="B713" s="9"/>
      <c r="C713" s="9"/>
      <c r="D713" s="9"/>
      <c r="E713" s="9"/>
      <c r="F713" s="9"/>
      <c r="G713" s="9"/>
      <c r="H713" s="9"/>
      <c r="I713" s="9"/>
    </row>
    <row r="714" spans="2:9" ht="12.75">
      <c r="B714" s="9"/>
      <c r="C714" s="9"/>
      <c r="D714" s="9"/>
      <c r="E714" s="9"/>
      <c r="F714" s="9"/>
      <c r="G714" s="9"/>
      <c r="H714" s="9"/>
      <c r="I714" s="9"/>
    </row>
    <row r="715" spans="2:9" ht="12.75">
      <c r="B715" s="9"/>
      <c r="C715" s="9"/>
      <c r="D715" s="9"/>
      <c r="E715" s="9"/>
      <c r="F715" s="9"/>
      <c r="G715" s="9"/>
      <c r="H715" s="9"/>
      <c r="I715" s="9"/>
    </row>
    <row r="716" spans="2:9" ht="12.75">
      <c r="B716" s="9"/>
      <c r="C716" s="9"/>
      <c r="D716" s="9"/>
      <c r="E716" s="9"/>
      <c r="F716" s="9"/>
      <c r="G716" s="9"/>
      <c r="H716" s="9"/>
      <c r="I716" s="9"/>
    </row>
    <row r="717" spans="2:9" ht="12.75">
      <c r="B717" s="9"/>
      <c r="C717" s="9"/>
      <c r="D717" s="9"/>
      <c r="E717" s="9"/>
      <c r="F717" s="9"/>
      <c r="G717" s="9"/>
      <c r="H717" s="9"/>
      <c r="I717" s="9"/>
    </row>
    <row r="718" spans="2:9" ht="12.75">
      <c r="B718" s="9"/>
      <c r="C718" s="9"/>
      <c r="D718" s="9"/>
      <c r="E718" s="9"/>
      <c r="F718" s="9"/>
      <c r="G718" s="9"/>
      <c r="H718" s="9"/>
      <c r="I718" s="9"/>
    </row>
    <row r="719" spans="2:9" ht="12.75">
      <c r="B719" s="9"/>
      <c r="C719" s="9"/>
      <c r="D719" s="9"/>
      <c r="E719" s="9"/>
      <c r="F719" s="9"/>
      <c r="G719" s="9"/>
      <c r="H719" s="9"/>
      <c r="I719" s="9"/>
    </row>
    <row r="720" spans="2:9" ht="12.75">
      <c r="B720" s="9"/>
      <c r="C720" s="9"/>
      <c r="D720" s="9"/>
      <c r="E720" s="9"/>
      <c r="F720" s="9"/>
      <c r="G720" s="9"/>
      <c r="H720" s="9"/>
      <c r="I720" s="9"/>
    </row>
    <row r="721" spans="2:9" ht="12.75">
      <c r="B721" s="9"/>
      <c r="C721" s="9"/>
      <c r="D721" s="9"/>
      <c r="E721" s="9"/>
      <c r="F721" s="9"/>
      <c r="G721" s="9"/>
      <c r="H721" s="9"/>
      <c r="I721" s="9"/>
    </row>
    <row r="722" spans="2:9" ht="12.75">
      <c r="B722" s="9"/>
      <c r="C722" s="9"/>
      <c r="D722" s="9"/>
      <c r="E722" s="9"/>
      <c r="F722" s="9"/>
      <c r="G722" s="9"/>
      <c r="H722" s="9"/>
      <c r="I722" s="9"/>
    </row>
    <row r="723" spans="2:9" ht="12.75">
      <c r="B723" s="9"/>
      <c r="C723" s="9"/>
      <c r="D723" s="9"/>
      <c r="E723" s="9"/>
      <c r="F723" s="9"/>
      <c r="G723" s="9"/>
      <c r="H723" s="9"/>
      <c r="I723" s="9"/>
    </row>
    <row r="724" spans="2:9" ht="12.75">
      <c r="B724" s="9"/>
      <c r="C724" s="9"/>
      <c r="D724" s="9"/>
      <c r="E724" s="9"/>
      <c r="F724" s="9"/>
      <c r="G724" s="9"/>
      <c r="H724" s="9"/>
      <c r="I724" s="9"/>
    </row>
    <row r="725" spans="2:9" ht="12.75">
      <c r="B725" s="9"/>
      <c r="C725" s="9"/>
      <c r="D725" s="9"/>
      <c r="E725" s="9"/>
      <c r="F725" s="9"/>
      <c r="G725" s="9"/>
      <c r="H725" s="9"/>
      <c r="I725" s="9"/>
    </row>
    <row r="726" spans="2:9" ht="12.75">
      <c r="B726" s="9"/>
      <c r="C726" s="9"/>
      <c r="D726" s="9"/>
      <c r="E726" s="9"/>
      <c r="F726" s="9"/>
      <c r="G726" s="9"/>
      <c r="H726" s="9"/>
      <c r="I726" s="9"/>
    </row>
    <row r="727" spans="2:9" ht="12.75">
      <c r="B727" s="9"/>
      <c r="C727" s="9"/>
      <c r="D727" s="9"/>
      <c r="E727" s="9"/>
      <c r="F727" s="9"/>
      <c r="G727" s="9"/>
      <c r="H727" s="9"/>
      <c r="I727" s="9"/>
    </row>
    <row r="728" spans="2:9" ht="12.75">
      <c r="B728" s="9"/>
      <c r="C728" s="9"/>
      <c r="D728" s="9"/>
      <c r="E728" s="9"/>
      <c r="F728" s="9"/>
      <c r="G728" s="9"/>
      <c r="H728" s="9"/>
      <c r="I728" s="9"/>
    </row>
    <row r="729" spans="2:9" ht="12.75">
      <c r="B729" s="9"/>
      <c r="C729" s="9"/>
      <c r="D729" s="9"/>
      <c r="E729" s="9"/>
      <c r="F729" s="9"/>
      <c r="G729" s="9"/>
      <c r="H729" s="9"/>
      <c r="I729" s="9"/>
    </row>
    <row r="730" spans="2:9" ht="12.75">
      <c r="B730" s="9"/>
      <c r="C730" s="9"/>
      <c r="D730" s="9"/>
      <c r="E730" s="9"/>
      <c r="F730" s="9"/>
      <c r="G730" s="9"/>
      <c r="H730" s="9"/>
      <c r="I730" s="9"/>
    </row>
    <row r="731" spans="2:9" ht="12.75">
      <c r="B731" s="9"/>
      <c r="C731" s="9"/>
      <c r="D731" s="9"/>
      <c r="E731" s="9"/>
      <c r="F731" s="9"/>
      <c r="G731" s="9"/>
      <c r="H731" s="9"/>
      <c r="I731" s="9"/>
    </row>
    <row r="732" spans="2:9" ht="12.75">
      <c r="B732" s="9"/>
      <c r="C732" s="9"/>
      <c r="D732" s="9"/>
      <c r="E732" s="9"/>
      <c r="F732" s="9"/>
      <c r="G732" s="9"/>
      <c r="H732" s="9"/>
      <c r="I732" s="9"/>
    </row>
    <row r="733" spans="2:9" ht="12.75">
      <c r="B733" s="9"/>
      <c r="C733" s="9"/>
      <c r="D733" s="9"/>
      <c r="E733" s="9"/>
      <c r="F733" s="9"/>
      <c r="G733" s="9"/>
      <c r="H733" s="9"/>
      <c r="I733" s="9"/>
    </row>
    <row r="734" spans="2:9" ht="12.75">
      <c r="B734" s="9"/>
      <c r="C734" s="9"/>
      <c r="D734" s="9"/>
      <c r="E734" s="9"/>
      <c r="F734" s="9"/>
      <c r="G734" s="9"/>
      <c r="H734" s="9"/>
      <c r="I734" s="9"/>
    </row>
    <row r="735" spans="2:9" ht="12.75">
      <c r="B735" s="9"/>
      <c r="C735" s="9"/>
      <c r="D735" s="9"/>
      <c r="E735" s="9"/>
      <c r="F735" s="9"/>
      <c r="G735" s="9"/>
      <c r="H735" s="9"/>
      <c r="I735" s="9"/>
    </row>
    <row r="736" spans="2:9" ht="12.75">
      <c r="B736" s="9"/>
      <c r="C736" s="9"/>
      <c r="D736" s="9"/>
      <c r="E736" s="9"/>
      <c r="F736" s="9"/>
      <c r="G736" s="9"/>
      <c r="H736" s="9"/>
      <c r="I736" s="9"/>
    </row>
    <row r="737" spans="2:9" ht="12.75">
      <c r="B737" s="9"/>
      <c r="C737" s="9"/>
      <c r="D737" s="9"/>
      <c r="E737" s="9"/>
      <c r="F737" s="9"/>
      <c r="G737" s="9"/>
      <c r="H737" s="9"/>
      <c r="I737" s="9"/>
    </row>
    <row r="738" spans="2:9" ht="12.75">
      <c r="B738" s="9"/>
      <c r="C738" s="9"/>
      <c r="D738" s="9"/>
      <c r="E738" s="9"/>
      <c r="F738" s="9"/>
      <c r="G738" s="9"/>
      <c r="H738" s="9"/>
      <c r="I738" s="9"/>
    </row>
    <row r="739" spans="2:9" ht="12.75">
      <c r="B739" s="9"/>
      <c r="C739" s="9"/>
      <c r="D739" s="9"/>
      <c r="E739" s="9"/>
      <c r="F739" s="9"/>
      <c r="G739" s="9"/>
      <c r="H739" s="9"/>
      <c r="I739" s="9"/>
    </row>
    <row r="740" spans="2:9" ht="12.75">
      <c r="B740" s="9"/>
      <c r="C740" s="9"/>
      <c r="D740" s="9"/>
      <c r="E740" s="9"/>
      <c r="F740" s="9"/>
      <c r="G740" s="9"/>
      <c r="H740" s="9"/>
      <c r="I740" s="9"/>
    </row>
    <row r="741" spans="2:9" ht="12.75">
      <c r="B741" s="9"/>
      <c r="C741" s="9"/>
      <c r="D741" s="9"/>
      <c r="E741" s="9"/>
      <c r="F741" s="9"/>
      <c r="G741" s="9"/>
      <c r="H741" s="9"/>
      <c r="I741" s="9"/>
    </row>
    <row r="742" spans="2:9" ht="12.75">
      <c r="B742" s="9"/>
      <c r="C742" s="9"/>
      <c r="D742" s="9"/>
      <c r="E742" s="9"/>
      <c r="F742" s="9"/>
      <c r="G742" s="9"/>
      <c r="H742" s="9"/>
      <c r="I742" s="9"/>
    </row>
    <row r="743" spans="2:9" ht="12.75">
      <c r="B743" s="9"/>
      <c r="C743" s="9"/>
      <c r="D743" s="9"/>
      <c r="E743" s="9"/>
      <c r="F743" s="9"/>
      <c r="G743" s="9"/>
      <c r="H743" s="9"/>
      <c r="I743" s="9"/>
    </row>
    <row r="744" spans="2:9" ht="12.75">
      <c r="B744" s="9"/>
      <c r="C744" s="9"/>
      <c r="D744" s="9"/>
      <c r="E744" s="9"/>
      <c r="F744" s="9"/>
      <c r="G744" s="9"/>
      <c r="H744" s="9"/>
      <c r="I744" s="9"/>
    </row>
    <row r="745" spans="2:9" ht="12.75">
      <c r="B745" s="9"/>
      <c r="C745" s="9"/>
      <c r="D745" s="9"/>
      <c r="E745" s="9"/>
      <c r="F745" s="9"/>
      <c r="G745" s="9"/>
      <c r="H745" s="9"/>
      <c r="I745" s="9"/>
    </row>
    <row r="746" spans="2:9" ht="12.75">
      <c r="B746" s="9"/>
      <c r="C746" s="9"/>
      <c r="D746" s="9"/>
      <c r="E746" s="9"/>
      <c r="F746" s="9"/>
      <c r="G746" s="9"/>
      <c r="H746" s="9"/>
      <c r="I746" s="9"/>
    </row>
    <row r="747" spans="2:9" ht="12.75">
      <c r="B747" s="9"/>
      <c r="C747" s="9"/>
      <c r="D747" s="9"/>
      <c r="E747" s="9"/>
      <c r="F747" s="9"/>
      <c r="G747" s="9"/>
      <c r="H747" s="9"/>
      <c r="I747" s="9"/>
    </row>
    <row r="748" spans="2:9" ht="12.75">
      <c r="B748" s="9"/>
      <c r="C748" s="9"/>
      <c r="D748" s="9"/>
      <c r="E748" s="9"/>
      <c r="F748" s="9"/>
      <c r="G748" s="9"/>
      <c r="H748" s="9"/>
      <c r="I748" s="9"/>
    </row>
    <row r="749" spans="2:9" ht="12.75">
      <c r="B749" s="9"/>
      <c r="C749" s="9"/>
      <c r="D749" s="9"/>
      <c r="E749" s="9"/>
      <c r="F749" s="9"/>
      <c r="G749" s="9"/>
      <c r="H749" s="9"/>
      <c r="I749" s="9"/>
    </row>
    <row r="750" spans="2:9" ht="12.75">
      <c r="B750" s="9"/>
      <c r="C750" s="9"/>
      <c r="D750" s="9"/>
      <c r="E750" s="9"/>
      <c r="F750" s="9"/>
      <c r="G750" s="9"/>
      <c r="H750" s="9"/>
      <c r="I750" s="9"/>
    </row>
    <row r="751" spans="2:9" ht="12.75">
      <c r="B751" s="9"/>
      <c r="C751" s="9"/>
      <c r="D751" s="9"/>
      <c r="E751" s="9"/>
      <c r="F751" s="9"/>
      <c r="G751" s="9"/>
      <c r="H751" s="9"/>
      <c r="I751" s="9"/>
    </row>
    <row r="752" spans="2:9" ht="12.75">
      <c r="B752" s="9"/>
      <c r="C752" s="9"/>
      <c r="D752" s="9"/>
      <c r="E752" s="9"/>
      <c r="F752" s="9"/>
      <c r="G752" s="9"/>
      <c r="H752" s="9"/>
      <c r="I752" s="9"/>
    </row>
    <row r="753" spans="2:9" ht="12.75">
      <c r="B753" s="9"/>
      <c r="C753" s="9"/>
      <c r="D753" s="9"/>
      <c r="E753" s="9"/>
      <c r="F753" s="9"/>
      <c r="G753" s="9"/>
      <c r="H753" s="9"/>
      <c r="I753" s="9"/>
    </row>
    <row r="754" spans="2:9" ht="12.75">
      <c r="B754" s="9"/>
      <c r="C754" s="9"/>
      <c r="D754" s="9"/>
      <c r="E754" s="9"/>
      <c r="F754" s="9"/>
      <c r="G754" s="9"/>
      <c r="H754" s="9"/>
      <c r="I754" s="9"/>
    </row>
    <row r="755" spans="2:9" ht="12.75">
      <c r="B755" s="9"/>
      <c r="C755" s="9"/>
      <c r="D755" s="9"/>
      <c r="E755" s="9"/>
      <c r="F755" s="9"/>
      <c r="G755" s="9"/>
      <c r="H755" s="9"/>
      <c r="I755" s="9"/>
    </row>
    <row r="756" spans="2:9" ht="12.75">
      <c r="B756" s="9"/>
      <c r="C756" s="9"/>
      <c r="D756" s="9"/>
      <c r="E756" s="9"/>
      <c r="F756" s="9"/>
      <c r="G756" s="9"/>
      <c r="H756" s="9"/>
      <c r="I756" s="9"/>
    </row>
    <row r="757" spans="2:9" ht="12.75">
      <c r="B757" s="9"/>
      <c r="C757" s="9"/>
      <c r="D757" s="9"/>
      <c r="E757" s="9"/>
      <c r="F757" s="9"/>
      <c r="G757" s="9"/>
      <c r="H757" s="9"/>
      <c r="I757" s="9"/>
    </row>
    <row r="758" spans="2:9" ht="12.75">
      <c r="B758" s="9"/>
      <c r="C758" s="9"/>
      <c r="D758" s="9"/>
      <c r="E758" s="9"/>
      <c r="F758" s="9"/>
      <c r="G758" s="9"/>
      <c r="H758" s="9"/>
      <c r="I758" s="9"/>
    </row>
    <row r="759" spans="2:9" ht="12.75">
      <c r="B759" s="9"/>
      <c r="C759" s="9"/>
      <c r="D759" s="9"/>
      <c r="E759" s="9"/>
      <c r="F759" s="9"/>
      <c r="G759" s="9"/>
      <c r="H759" s="9"/>
      <c r="I759" s="9"/>
    </row>
    <row r="760" spans="2:9" ht="12.75">
      <c r="B760" s="9"/>
      <c r="C760" s="9"/>
      <c r="D760" s="9"/>
      <c r="E760" s="9"/>
      <c r="F760" s="9"/>
      <c r="G760" s="9"/>
      <c r="H760" s="9"/>
      <c r="I760" s="9"/>
    </row>
    <row r="761" spans="2:9" ht="12.75">
      <c r="B761" s="9"/>
      <c r="C761" s="9"/>
      <c r="D761" s="9"/>
      <c r="E761" s="9"/>
      <c r="F761" s="9"/>
      <c r="G761" s="9"/>
      <c r="H761" s="9"/>
      <c r="I761" s="9"/>
    </row>
    <row r="762" spans="2:9" ht="12.75">
      <c r="B762" s="9"/>
      <c r="C762" s="9"/>
      <c r="D762" s="9"/>
      <c r="E762" s="9"/>
      <c r="F762" s="9"/>
      <c r="G762" s="9"/>
      <c r="H762" s="9"/>
      <c r="I762" s="9"/>
    </row>
    <row r="763" spans="2:9" ht="12.75">
      <c r="B763" s="9"/>
      <c r="C763" s="9"/>
      <c r="D763" s="9"/>
      <c r="E763" s="9"/>
      <c r="F763" s="9"/>
      <c r="G763" s="9"/>
      <c r="H763" s="9"/>
      <c r="I763" s="9"/>
    </row>
    <row r="764" spans="2:9" ht="12.75">
      <c r="B764" s="9"/>
      <c r="C764" s="9"/>
      <c r="D764" s="9"/>
      <c r="E764" s="9"/>
      <c r="F764" s="9"/>
      <c r="G764" s="9"/>
      <c r="H764" s="9"/>
      <c r="I764" s="9"/>
    </row>
    <row r="765" spans="2:9" ht="12.75">
      <c r="B765" s="9"/>
      <c r="C765" s="9"/>
      <c r="D765" s="9"/>
      <c r="E765" s="9"/>
      <c r="F765" s="9"/>
      <c r="G765" s="9"/>
      <c r="H765" s="9"/>
      <c r="I765" s="9"/>
    </row>
    <row r="766" spans="2:9" ht="12.75">
      <c r="B766" s="9"/>
      <c r="C766" s="9"/>
      <c r="D766" s="9"/>
      <c r="E766" s="9"/>
      <c r="F766" s="9"/>
      <c r="G766" s="9"/>
      <c r="H766" s="9"/>
      <c r="I766" s="9"/>
    </row>
    <row r="767" spans="2:9" ht="12.75">
      <c r="B767" s="9"/>
      <c r="C767" s="9"/>
      <c r="D767" s="9"/>
      <c r="E767" s="9"/>
      <c r="F767" s="9"/>
      <c r="G767" s="9"/>
      <c r="H767" s="9"/>
      <c r="I767" s="9"/>
    </row>
    <row r="768" spans="2:9" ht="12.75">
      <c r="B768" s="9"/>
      <c r="C768" s="9"/>
      <c r="D768" s="9"/>
      <c r="E768" s="9"/>
      <c r="F768" s="9"/>
      <c r="G768" s="9"/>
      <c r="H768" s="9"/>
      <c r="I768" s="9"/>
    </row>
    <row r="769" spans="2:9" ht="12.75">
      <c r="B769" s="9"/>
      <c r="C769" s="9"/>
      <c r="D769" s="9"/>
      <c r="E769" s="9"/>
      <c r="F769" s="9"/>
      <c r="G769" s="9"/>
      <c r="H769" s="9"/>
      <c r="I769" s="9"/>
    </row>
    <row r="770" spans="2:9" ht="12.75">
      <c r="B770" s="9"/>
      <c r="C770" s="9"/>
      <c r="D770" s="9"/>
      <c r="E770" s="9"/>
      <c r="F770" s="9"/>
      <c r="G770" s="9"/>
      <c r="H770" s="9"/>
      <c r="I770" s="9"/>
    </row>
    <row r="771" spans="2:9" ht="12.75">
      <c r="B771" s="9"/>
      <c r="C771" s="9"/>
      <c r="D771" s="9"/>
      <c r="E771" s="9"/>
      <c r="F771" s="9"/>
      <c r="G771" s="9"/>
      <c r="H771" s="9"/>
      <c r="I771" s="9"/>
    </row>
    <row r="772" spans="2:9" ht="12.75">
      <c r="B772" s="9"/>
      <c r="C772" s="9"/>
      <c r="D772" s="9"/>
      <c r="E772" s="9"/>
      <c r="F772" s="9"/>
      <c r="G772" s="9"/>
      <c r="H772" s="9"/>
      <c r="I772" s="9"/>
    </row>
    <row r="773" spans="2:9" ht="12.75">
      <c r="B773" s="9"/>
      <c r="C773" s="9"/>
      <c r="D773" s="9"/>
      <c r="E773" s="9"/>
      <c r="F773" s="9"/>
      <c r="G773" s="9"/>
      <c r="H773" s="9"/>
      <c r="I773" s="9"/>
    </row>
    <row r="774" spans="2:9" ht="12.75">
      <c r="B774" s="9"/>
      <c r="C774" s="9"/>
      <c r="D774" s="9"/>
      <c r="E774" s="9"/>
      <c r="F774" s="9"/>
      <c r="G774" s="9"/>
      <c r="H774" s="9"/>
      <c r="I774" s="9"/>
    </row>
    <row r="775" spans="2:9" ht="12.75">
      <c r="B775" s="9"/>
      <c r="C775" s="9"/>
      <c r="D775" s="9"/>
      <c r="E775" s="9"/>
      <c r="F775" s="9"/>
      <c r="G775" s="9"/>
      <c r="H775" s="9"/>
      <c r="I775" s="9"/>
    </row>
    <row r="776" spans="2:9" ht="12.75">
      <c r="B776" s="9"/>
      <c r="C776" s="9"/>
      <c r="D776" s="9"/>
      <c r="E776" s="9"/>
      <c r="F776" s="9"/>
      <c r="G776" s="9"/>
      <c r="H776" s="9"/>
      <c r="I776" s="9"/>
    </row>
    <row r="777" spans="2:9" ht="12.75">
      <c r="B777" s="9"/>
      <c r="C777" s="9"/>
      <c r="D777" s="9"/>
      <c r="E777" s="9"/>
      <c r="F777" s="9"/>
      <c r="G777" s="9"/>
      <c r="H777" s="9"/>
      <c r="I777" s="9"/>
    </row>
    <row r="778" spans="2:9" ht="12.75">
      <c r="B778" s="9"/>
      <c r="C778" s="9"/>
      <c r="D778" s="9"/>
      <c r="E778" s="9"/>
      <c r="F778" s="9"/>
      <c r="G778" s="9"/>
      <c r="H778" s="9"/>
      <c r="I778" s="9"/>
    </row>
    <row r="779" spans="2:9" ht="12.75">
      <c r="B779" s="9"/>
      <c r="C779" s="9"/>
      <c r="D779" s="9"/>
      <c r="E779" s="9"/>
      <c r="F779" s="9"/>
      <c r="G779" s="9"/>
      <c r="H779" s="9"/>
      <c r="I779" s="9"/>
    </row>
    <row r="780" spans="2:9" ht="12.75">
      <c r="B780" s="9"/>
      <c r="C780" s="9"/>
      <c r="D780" s="9"/>
      <c r="E780" s="9"/>
      <c r="F780" s="9"/>
      <c r="G780" s="9"/>
      <c r="H780" s="9"/>
      <c r="I780" s="9"/>
    </row>
    <row r="781" spans="2:9" ht="12.75">
      <c r="B781" s="9"/>
      <c r="C781" s="9"/>
      <c r="D781" s="9"/>
      <c r="E781" s="9"/>
      <c r="F781" s="9"/>
      <c r="G781" s="9"/>
      <c r="H781" s="9"/>
      <c r="I781" s="9"/>
    </row>
    <row r="782" spans="2:9" ht="12.75">
      <c r="B782" s="9"/>
      <c r="C782" s="9"/>
      <c r="D782" s="9"/>
      <c r="E782" s="9"/>
      <c r="F782" s="9"/>
      <c r="G782" s="9"/>
      <c r="H782" s="9"/>
      <c r="I782" s="9"/>
    </row>
    <row r="783" spans="2:9" ht="12.75">
      <c r="B783" s="9"/>
      <c r="C783" s="9"/>
      <c r="D783" s="9"/>
      <c r="E783" s="9"/>
      <c r="F783" s="9"/>
      <c r="G783" s="9"/>
      <c r="H783" s="9"/>
      <c r="I783" s="9"/>
    </row>
    <row r="784" spans="2:9" ht="12.75">
      <c r="B784" s="9"/>
      <c r="C784" s="9"/>
      <c r="D784" s="9"/>
      <c r="E784" s="9"/>
      <c r="F784" s="9"/>
      <c r="G784" s="9"/>
      <c r="H784" s="9"/>
      <c r="I784" s="9"/>
    </row>
    <row r="785" spans="2:9" ht="12.75">
      <c r="B785" s="9"/>
      <c r="C785" s="9"/>
      <c r="D785" s="9"/>
      <c r="E785" s="9"/>
      <c r="F785" s="9"/>
      <c r="G785" s="9"/>
      <c r="H785" s="9"/>
      <c r="I785" s="9"/>
    </row>
    <row r="786" spans="2:9" ht="12.75">
      <c r="B786" s="9"/>
      <c r="C786" s="9"/>
      <c r="D786" s="9"/>
      <c r="E786" s="9"/>
      <c r="F786" s="9"/>
      <c r="G786" s="9"/>
      <c r="H786" s="9"/>
      <c r="I786" s="9"/>
    </row>
    <row r="787" spans="2:9" ht="12.75">
      <c r="B787" s="9"/>
      <c r="C787" s="9"/>
      <c r="D787" s="9"/>
      <c r="E787" s="9"/>
      <c r="F787" s="9"/>
      <c r="G787" s="9"/>
      <c r="H787" s="9"/>
      <c r="I787" s="9"/>
    </row>
    <row r="788" spans="2:9" ht="12.75">
      <c r="B788" s="9"/>
      <c r="C788" s="9"/>
      <c r="D788" s="9"/>
      <c r="E788" s="9"/>
      <c r="F788" s="9"/>
      <c r="G788" s="9"/>
      <c r="H788" s="9"/>
      <c r="I788" s="9"/>
    </row>
    <row r="789" spans="2:9" ht="12.75">
      <c r="B789" s="9"/>
      <c r="C789" s="9"/>
      <c r="D789" s="9"/>
      <c r="E789" s="9"/>
      <c r="F789" s="9"/>
      <c r="G789" s="9"/>
      <c r="H789" s="9"/>
      <c r="I789" s="9"/>
    </row>
    <row r="790" spans="2:9" ht="12.75">
      <c r="B790" s="9"/>
      <c r="C790" s="9"/>
      <c r="D790" s="9"/>
      <c r="E790" s="9"/>
      <c r="F790" s="9"/>
      <c r="G790" s="9"/>
      <c r="H790" s="9"/>
      <c r="I790" s="9"/>
    </row>
    <row r="791" spans="2:9" ht="12.75">
      <c r="B791" s="9"/>
      <c r="C791" s="9"/>
      <c r="D791" s="9"/>
      <c r="E791" s="9"/>
      <c r="F791" s="9"/>
      <c r="G791" s="9"/>
      <c r="H791" s="9"/>
      <c r="I791" s="9"/>
    </row>
    <row r="792" spans="2:9" ht="12.75">
      <c r="B792" s="9"/>
      <c r="C792" s="9"/>
      <c r="D792" s="9"/>
      <c r="E792" s="9"/>
      <c r="F792" s="9"/>
      <c r="G792" s="9"/>
      <c r="H792" s="9"/>
      <c r="I792" s="9"/>
    </row>
    <row r="793" spans="2:9" ht="12.75">
      <c r="B793" s="9"/>
      <c r="C793" s="9"/>
      <c r="D793" s="9"/>
      <c r="E793" s="9"/>
      <c r="F793" s="9"/>
      <c r="G793" s="9"/>
      <c r="H793" s="9"/>
      <c r="I793" s="9"/>
    </row>
    <row r="794" spans="2:9" ht="12.75">
      <c r="B794" s="9"/>
      <c r="C794" s="9"/>
      <c r="D794" s="9"/>
      <c r="E794" s="9"/>
      <c r="F794" s="9"/>
      <c r="G794" s="9"/>
      <c r="H794" s="9"/>
      <c r="I794" s="9"/>
    </row>
    <row r="795" spans="2:9" ht="12.75">
      <c r="B795" s="9"/>
      <c r="C795" s="9"/>
      <c r="D795" s="9"/>
      <c r="E795" s="9"/>
      <c r="F795" s="9"/>
      <c r="G795" s="9"/>
      <c r="H795" s="9"/>
      <c r="I795" s="9"/>
    </row>
    <row r="796" spans="2:9" ht="12.75">
      <c r="B796" s="9"/>
      <c r="C796" s="9"/>
      <c r="D796" s="9"/>
      <c r="E796" s="9"/>
      <c r="F796" s="9"/>
      <c r="G796" s="9"/>
      <c r="H796" s="9"/>
      <c r="I796" s="9"/>
    </row>
    <row r="797" spans="2:9" ht="12.75">
      <c r="B797" s="9"/>
      <c r="C797" s="9"/>
      <c r="D797" s="9"/>
      <c r="E797" s="9"/>
      <c r="F797" s="9"/>
      <c r="G797" s="9"/>
      <c r="H797" s="9"/>
      <c r="I797" s="9"/>
    </row>
    <row r="798" spans="2:9" ht="12.75">
      <c r="B798" s="9"/>
      <c r="C798" s="9"/>
      <c r="D798" s="9"/>
      <c r="E798" s="9"/>
      <c r="F798" s="9"/>
      <c r="G798" s="9"/>
      <c r="H798" s="9"/>
      <c r="I798" s="9"/>
    </row>
    <row r="799" spans="2:9" ht="12.75">
      <c r="B799" s="9"/>
      <c r="C799" s="9"/>
      <c r="D799" s="9"/>
      <c r="E799" s="9"/>
      <c r="F799" s="9"/>
      <c r="G799" s="9"/>
      <c r="H799" s="9"/>
      <c r="I799" s="9"/>
    </row>
    <row r="800" spans="2:9" ht="12.75">
      <c r="B800" s="9"/>
      <c r="C800" s="9"/>
      <c r="D800" s="9"/>
      <c r="E800" s="9"/>
      <c r="F800" s="9"/>
      <c r="G800" s="9"/>
      <c r="H800" s="9"/>
      <c r="I800" s="9"/>
    </row>
    <row r="801" spans="2:9" ht="12.75">
      <c r="B801" s="9"/>
      <c r="C801" s="9"/>
      <c r="D801" s="9"/>
      <c r="E801" s="9"/>
      <c r="F801" s="9"/>
      <c r="G801" s="9"/>
      <c r="H801" s="9"/>
      <c r="I801" s="9"/>
    </row>
    <row r="802" spans="2:9" ht="12.75">
      <c r="B802" s="9"/>
      <c r="C802" s="9"/>
      <c r="D802" s="9"/>
      <c r="E802" s="9"/>
      <c r="F802" s="9"/>
      <c r="G802" s="9"/>
      <c r="H802" s="9"/>
      <c r="I802" s="9"/>
    </row>
    <row r="803" spans="2:9" ht="12.75">
      <c r="B803" s="9"/>
      <c r="C803" s="9"/>
      <c r="D803" s="9"/>
      <c r="E803" s="9"/>
      <c r="F803" s="9"/>
      <c r="G803" s="9"/>
      <c r="H803" s="9"/>
      <c r="I803" s="9"/>
    </row>
    <row r="804" spans="2:9" ht="12.75">
      <c r="B804" s="9"/>
      <c r="C804" s="9"/>
      <c r="D804" s="9"/>
      <c r="E804" s="9"/>
      <c r="F804" s="9"/>
      <c r="G804" s="9"/>
      <c r="H804" s="9"/>
      <c r="I804" s="9"/>
    </row>
    <row r="805" spans="2:9" ht="12.75">
      <c r="B805" s="9"/>
      <c r="C805" s="9"/>
      <c r="D805" s="9"/>
      <c r="E805" s="9"/>
      <c r="F805" s="9"/>
      <c r="G805" s="9"/>
      <c r="H805" s="9"/>
      <c r="I805" s="9"/>
    </row>
    <row r="806" spans="2:9" ht="12.75">
      <c r="B806" s="9"/>
      <c r="C806" s="9"/>
      <c r="D806" s="9"/>
      <c r="E806" s="9"/>
      <c r="F806" s="9"/>
      <c r="G806" s="9"/>
      <c r="H806" s="9"/>
      <c r="I806" s="9"/>
    </row>
    <row r="807" spans="2:9" ht="12.75">
      <c r="B807" s="9"/>
      <c r="C807" s="9"/>
      <c r="D807" s="9"/>
      <c r="E807" s="9"/>
      <c r="F807" s="9"/>
      <c r="G807" s="9"/>
      <c r="H807" s="9"/>
      <c r="I807" s="9"/>
    </row>
    <row r="808" spans="2:9" ht="12.75">
      <c r="B808" s="9"/>
      <c r="C808" s="9"/>
      <c r="D808" s="9"/>
      <c r="E808" s="9"/>
      <c r="F808" s="9"/>
      <c r="G808" s="9"/>
      <c r="H808" s="9"/>
      <c r="I808" s="9"/>
    </row>
    <row r="809" spans="2:9" ht="12.75">
      <c r="B809" s="9"/>
      <c r="C809" s="9"/>
      <c r="D809" s="9"/>
      <c r="E809" s="9"/>
      <c r="F809" s="9"/>
      <c r="G809" s="9"/>
      <c r="H809" s="9"/>
      <c r="I809" s="9"/>
    </row>
    <row r="810" spans="2:9" ht="12.75">
      <c r="B810" s="9"/>
      <c r="C810" s="9"/>
      <c r="D810" s="9"/>
      <c r="E810" s="9"/>
      <c r="F810" s="9"/>
      <c r="G810" s="9"/>
      <c r="H810" s="9"/>
      <c r="I810" s="9"/>
    </row>
    <row r="811" spans="2:9" ht="12.75">
      <c r="B811" s="9"/>
      <c r="C811" s="9"/>
      <c r="D811" s="9"/>
      <c r="E811" s="9"/>
      <c r="F811" s="9"/>
      <c r="G811" s="9"/>
      <c r="H811" s="9"/>
      <c r="I811" s="9"/>
    </row>
    <row r="812" spans="2:9" ht="12.75">
      <c r="B812" s="9"/>
      <c r="C812" s="9"/>
      <c r="D812" s="9"/>
      <c r="E812" s="9"/>
      <c r="F812" s="9"/>
      <c r="G812" s="9"/>
      <c r="H812" s="9"/>
      <c r="I812" s="9"/>
    </row>
    <row r="813" spans="2:9" ht="12.75">
      <c r="B813" s="9"/>
      <c r="C813" s="9"/>
      <c r="D813" s="9"/>
      <c r="E813" s="9"/>
      <c r="F813" s="9"/>
      <c r="G813" s="9"/>
      <c r="H813" s="9"/>
      <c r="I813" s="9"/>
    </row>
    <row r="814" spans="2:9" ht="12.75">
      <c r="B814" s="9"/>
      <c r="C814" s="9"/>
      <c r="D814" s="9"/>
      <c r="E814" s="9"/>
      <c r="F814" s="9"/>
      <c r="G814" s="9"/>
      <c r="H814" s="9"/>
      <c r="I814" s="9"/>
    </row>
    <row r="815" spans="2:9" ht="12.75">
      <c r="B815" s="9"/>
      <c r="C815" s="9"/>
      <c r="D815" s="9"/>
      <c r="E815" s="9"/>
      <c r="F815" s="9"/>
      <c r="G815" s="9"/>
      <c r="H815" s="9"/>
      <c r="I815" s="9"/>
    </row>
    <row r="816" spans="2:9" ht="12.75">
      <c r="B816" s="9"/>
      <c r="C816" s="9"/>
      <c r="D816" s="9"/>
      <c r="E816" s="9"/>
      <c r="F816" s="9"/>
      <c r="G816" s="9"/>
      <c r="H816" s="9"/>
      <c r="I816" s="9"/>
    </row>
    <row r="817" spans="2:9" ht="12.75">
      <c r="B817" s="9"/>
      <c r="C817" s="9"/>
      <c r="D817" s="9"/>
      <c r="E817" s="9"/>
      <c r="F817" s="9"/>
      <c r="G817" s="9"/>
      <c r="H817" s="9"/>
      <c r="I817" s="9"/>
    </row>
    <row r="818" spans="2:9" ht="12.75">
      <c r="B818" s="9"/>
      <c r="C818" s="9"/>
      <c r="D818" s="9"/>
      <c r="E818" s="9"/>
      <c r="F818" s="9"/>
      <c r="G818" s="9"/>
      <c r="H818" s="9"/>
      <c r="I818" s="9"/>
    </row>
    <row r="819" spans="2:9" ht="12.75">
      <c r="B819" s="9"/>
      <c r="C819" s="9"/>
      <c r="D819" s="9"/>
      <c r="E819" s="9"/>
      <c r="F819" s="9"/>
      <c r="G819" s="9"/>
      <c r="H819" s="9"/>
      <c r="I819" s="9"/>
    </row>
    <row r="820" spans="2:9" ht="12.75">
      <c r="B820" s="9"/>
      <c r="C820" s="9"/>
      <c r="D820" s="9"/>
      <c r="E820" s="9"/>
      <c r="F820" s="9"/>
      <c r="G820" s="9"/>
      <c r="H820" s="9"/>
      <c r="I820" s="9"/>
    </row>
    <row r="821" spans="2:9" ht="12.75">
      <c r="B821" s="9"/>
      <c r="C821" s="9"/>
      <c r="D821" s="9"/>
      <c r="E821" s="9"/>
      <c r="F821" s="9"/>
      <c r="G821" s="9"/>
      <c r="H821" s="9"/>
      <c r="I821" s="9"/>
    </row>
    <row r="822" spans="2:9" ht="12.75">
      <c r="B822" s="9"/>
      <c r="C822" s="9"/>
      <c r="D822" s="9"/>
      <c r="E822" s="9"/>
      <c r="F822" s="9"/>
      <c r="G822" s="9"/>
      <c r="H822" s="9"/>
      <c r="I822" s="9"/>
    </row>
    <row r="823" spans="2:9" ht="12.75">
      <c r="B823" s="9"/>
      <c r="C823" s="9"/>
      <c r="D823" s="9"/>
      <c r="E823" s="9"/>
      <c r="F823" s="9"/>
      <c r="G823" s="9"/>
      <c r="H823" s="9"/>
      <c r="I823" s="9"/>
    </row>
    <row r="824" spans="2:9" ht="12.75">
      <c r="B824" s="9"/>
      <c r="C824" s="9"/>
      <c r="D824" s="9"/>
      <c r="E824" s="9"/>
      <c r="F824" s="9"/>
      <c r="G824" s="9"/>
      <c r="H824" s="9"/>
      <c r="I824" s="9"/>
    </row>
    <row r="825" spans="2:9" ht="12.75">
      <c r="B825" s="9"/>
      <c r="C825" s="9"/>
      <c r="D825" s="9"/>
      <c r="E825" s="9"/>
      <c r="F825" s="9"/>
      <c r="G825" s="9"/>
      <c r="H825" s="9"/>
      <c r="I825" s="9"/>
    </row>
    <row r="826" spans="2:9" ht="12.75">
      <c r="B826" s="9"/>
      <c r="C826" s="9"/>
      <c r="D826" s="9"/>
      <c r="E826" s="9"/>
      <c r="F826" s="9"/>
      <c r="G826" s="9"/>
      <c r="H826" s="9"/>
      <c r="I826" s="9"/>
    </row>
    <row r="827" spans="2:9" ht="12.75">
      <c r="B827" s="9"/>
      <c r="C827" s="9"/>
      <c r="D827" s="9"/>
      <c r="E827" s="9"/>
      <c r="F827" s="9"/>
      <c r="G827" s="9"/>
      <c r="H827" s="9"/>
      <c r="I827" s="9"/>
    </row>
    <row r="828" spans="2:9" ht="12.75">
      <c r="B828" s="9"/>
      <c r="C828" s="9"/>
      <c r="D828" s="9"/>
      <c r="E828" s="9"/>
      <c r="F828" s="9"/>
      <c r="G828" s="9"/>
      <c r="H828" s="9"/>
      <c r="I828" s="9"/>
    </row>
    <row r="829" spans="2:9" ht="12.75">
      <c r="B829" s="9"/>
      <c r="C829" s="9"/>
      <c r="D829" s="9"/>
      <c r="E829" s="9"/>
      <c r="F829" s="9"/>
      <c r="G829" s="9"/>
      <c r="H829" s="9"/>
      <c r="I829" s="9"/>
    </row>
    <row r="830" spans="2:9" ht="12.75">
      <c r="B830" s="9"/>
      <c r="C830" s="9"/>
      <c r="D830" s="9"/>
      <c r="E830" s="9"/>
      <c r="F830" s="9"/>
      <c r="G830" s="9"/>
      <c r="H830" s="9"/>
      <c r="I830" s="9"/>
    </row>
    <row r="831" spans="2:9" ht="12.75">
      <c r="B831" s="9"/>
      <c r="C831" s="9"/>
      <c r="D831" s="9"/>
      <c r="E831" s="9"/>
      <c r="F831" s="9"/>
      <c r="G831" s="9"/>
      <c r="H831" s="9"/>
      <c r="I831" s="9"/>
    </row>
    <row r="832" spans="2:9" ht="12.75">
      <c r="B832" s="9"/>
      <c r="C832" s="9"/>
      <c r="D832" s="9"/>
      <c r="E832" s="9"/>
      <c r="F832" s="9"/>
      <c r="G832" s="9"/>
      <c r="H832" s="9"/>
      <c r="I832" s="9"/>
    </row>
    <row r="833" spans="2:9" ht="12.75">
      <c r="B833" s="9"/>
      <c r="C833" s="9"/>
      <c r="D833" s="9"/>
      <c r="E833" s="9"/>
      <c r="F833" s="9"/>
      <c r="G833" s="9"/>
      <c r="H833" s="9"/>
      <c r="I833" s="9"/>
    </row>
    <row r="834" spans="2:9" ht="12.75">
      <c r="B834" s="9"/>
      <c r="C834" s="9"/>
      <c r="D834" s="9"/>
      <c r="E834" s="9"/>
      <c r="F834" s="9"/>
      <c r="G834" s="9"/>
      <c r="H834" s="9"/>
      <c r="I834" s="9"/>
    </row>
    <row r="835" spans="2:9" ht="12.75">
      <c r="B835" s="9"/>
      <c r="C835" s="9"/>
      <c r="D835" s="9"/>
      <c r="E835" s="9"/>
      <c r="F835" s="9"/>
      <c r="G835" s="9"/>
      <c r="H835" s="9"/>
      <c r="I835" s="9"/>
    </row>
    <row r="836" spans="2:9" ht="12.75">
      <c r="B836" s="9"/>
      <c r="C836" s="9"/>
      <c r="D836" s="9"/>
      <c r="E836" s="9"/>
      <c r="F836" s="9"/>
      <c r="G836" s="9"/>
      <c r="H836" s="9"/>
      <c r="I836" s="9"/>
    </row>
    <row r="837" spans="2:9" ht="12.75">
      <c r="B837" s="9"/>
      <c r="C837" s="9"/>
      <c r="D837" s="9"/>
      <c r="E837" s="9"/>
      <c r="F837" s="9"/>
      <c r="G837" s="9"/>
      <c r="H837" s="9"/>
      <c r="I837" s="9"/>
    </row>
    <row r="838" spans="2:9" ht="12.75">
      <c r="B838" s="9"/>
      <c r="C838" s="9"/>
      <c r="D838" s="9"/>
      <c r="E838" s="9"/>
      <c r="F838" s="9"/>
      <c r="G838" s="9"/>
      <c r="H838" s="9"/>
      <c r="I838" s="9"/>
    </row>
    <row r="839" spans="2:9" ht="12.75">
      <c r="B839" s="9"/>
      <c r="C839" s="9"/>
      <c r="D839" s="9"/>
      <c r="E839" s="9"/>
      <c r="F839" s="9"/>
      <c r="G839" s="9"/>
      <c r="H839" s="9"/>
      <c r="I839" s="9"/>
    </row>
    <row r="840" spans="2:9" ht="12.75">
      <c r="B840" s="9"/>
      <c r="C840" s="9"/>
      <c r="D840" s="9"/>
      <c r="E840" s="9"/>
      <c r="F840" s="9"/>
      <c r="G840" s="9"/>
      <c r="H840" s="9"/>
      <c r="I840" s="9"/>
    </row>
    <row r="841" spans="2:9" ht="12.75">
      <c r="B841" s="9"/>
      <c r="C841" s="9"/>
      <c r="D841" s="9"/>
      <c r="E841" s="9"/>
      <c r="F841" s="9"/>
      <c r="G841" s="9"/>
      <c r="H841" s="9"/>
      <c r="I841" s="9"/>
    </row>
    <row r="842" spans="2:9" ht="12.75">
      <c r="B842" s="9"/>
      <c r="C842" s="9"/>
      <c r="D842" s="9"/>
      <c r="E842" s="9"/>
      <c r="F842" s="9"/>
      <c r="G842" s="9"/>
      <c r="H842" s="9"/>
      <c r="I842" s="9"/>
    </row>
    <row r="843" spans="2:9" ht="12.75">
      <c r="B843" s="9"/>
      <c r="C843" s="9"/>
      <c r="D843" s="9"/>
      <c r="E843" s="9"/>
      <c r="F843" s="9"/>
      <c r="G843" s="9"/>
      <c r="H843" s="9"/>
      <c r="I843" s="9"/>
    </row>
    <row r="844" spans="2:9" ht="12.75">
      <c r="B844" s="9"/>
      <c r="C844" s="9"/>
      <c r="D844" s="9"/>
      <c r="E844" s="9"/>
      <c r="F844" s="9"/>
      <c r="G844" s="9"/>
      <c r="H844" s="9"/>
      <c r="I844" s="9"/>
    </row>
    <row r="845" spans="2:9" ht="12.75">
      <c r="B845" s="9"/>
      <c r="C845" s="9"/>
      <c r="D845" s="9"/>
      <c r="E845" s="9"/>
      <c r="F845" s="9"/>
      <c r="G845" s="9"/>
      <c r="H845" s="9"/>
      <c r="I845" s="9"/>
    </row>
    <row r="846" spans="2:9" ht="12.75">
      <c r="B846" s="9"/>
      <c r="C846" s="9"/>
      <c r="D846" s="9"/>
      <c r="E846" s="9"/>
      <c r="F846" s="9"/>
      <c r="G846" s="9"/>
      <c r="H846" s="9"/>
      <c r="I846" s="9"/>
    </row>
    <row r="847" spans="2:9" ht="12.75">
      <c r="B847" s="9"/>
      <c r="C847" s="9"/>
      <c r="D847" s="9"/>
      <c r="E847" s="9"/>
      <c r="F847" s="9"/>
      <c r="G847" s="9"/>
      <c r="H847" s="9"/>
      <c r="I847" s="9"/>
    </row>
    <row r="848" spans="2:9" ht="12.75">
      <c r="B848" s="9"/>
      <c r="C848" s="9"/>
      <c r="D848" s="9"/>
      <c r="E848" s="9"/>
      <c r="F848" s="9"/>
      <c r="G848" s="9"/>
      <c r="H848" s="9"/>
      <c r="I848" s="9"/>
    </row>
    <row r="849" spans="2:9" ht="12.75">
      <c r="B849" s="9"/>
      <c r="C849" s="9"/>
      <c r="D849" s="9"/>
      <c r="E849" s="9"/>
      <c r="F849" s="9"/>
      <c r="G849" s="9"/>
      <c r="H849" s="9"/>
      <c r="I849" s="9"/>
    </row>
    <row r="850" spans="2:9" ht="12.75">
      <c r="B850" s="9"/>
      <c r="C850" s="9"/>
      <c r="D850" s="9"/>
      <c r="E850" s="9"/>
      <c r="F850" s="9"/>
      <c r="G850" s="9"/>
      <c r="H850" s="9"/>
      <c r="I850" s="9"/>
    </row>
    <row r="851" spans="2:9" ht="12.75">
      <c r="B851" s="9"/>
      <c r="C851" s="9"/>
      <c r="D851" s="9"/>
      <c r="E851" s="9"/>
      <c r="F851" s="9"/>
      <c r="G851" s="9"/>
      <c r="H851" s="9"/>
      <c r="I851" s="9"/>
    </row>
    <row r="852" spans="2:9" ht="12.75">
      <c r="B852" s="9"/>
      <c r="C852" s="9"/>
      <c r="D852" s="9"/>
      <c r="E852" s="9"/>
      <c r="F852" s="9"/>
      <c r="G852" s="9"/>
      <c r="H852" s="9"/>
      <c r="I852" s="9"/>
    </row>
    <row r="853" spans="2:9" ht="12.75">
      <c r="B853" s="9"/>
      <c r="C853" s="9"/>
      <c r="D853" s="9"/>
      <c r="E853" s="9"/>
      <c r="F853" s="9"/>
      <c r="G853" s="9"/>
      <c r="H853" s="9"/>
      <c r="I853" s="9"/>
    </row>
    <row r="854" spans="2:9" ht="12.75">
      <c r="B854" s="9"/>
      <c r="C854" s="9"/>
      <c r="D854" s="9"/>
      <c r="E854" s="9"/>
      <c r="F854" s="9"/>
      <c r="G854" s="9"/>
      <c r="H854" s="9"/>
      <c r="I854" s="9"/>
    </row>
    <row r="855" spans="2:9" ht="12.75">
      <c r="B855" s="9"/>
      <c r="C855" s="9"/>
      <c r="D855" s="9"/>
      <c r="E855" s="9"/>
      <c r="F855" s="9"/>
      <c r="G855" s="9"/>
      <c r="H855" s="9"/>
      <c r="I855" s="9"/>
    </row>
    <row r="856" spans="2:9" ht="12.75">
      <c r="B856" s="9"/>
      <c r="C856" s="9"/>
      <c r="D856" s="9"/>
      <c r="E856" s="9"/>
      <c r="F856" s="9"/>
      <c r="G856" s="9"/>
      <c r="H856" s="9"/>
      <c r="I856" s="9"/>
    </row>
    <row r="857" spans="2:9" ht="12.75">
      <c r="B857" s="9"/>
      <c r="C857" s="9"/>
      <c r="D857" s="9"/>
      <c r="E857" s="9"/>
      <c r="F857" s="9"/>
      <c r="G857" s="9"/>
      <c r="H857" s="9"/>
      <c r="I857" s="9"/>
    </row>
    <row r="858" spans="2:9" ht="12.75">
      <c r="B858" s="9"/>
      <c r="C858" s="9"/>
      <c r="D858" s="9"/>
      <c r="E858" s="9"/>
      <c r="F858" s="9"/>
      <c r="G858" s="9"/>
      <c r="H858" s="9"/>
      <c r="I858" s="9"/>
    </row>
    <row r="859" spans="2:9" ht="12.75">
      <c r="B859" s="9"/>
      <c r="C859" s="9"/>
      <c r="D859" s="9"/>
      <c r="E859" s="9"/>
      <c r="F859" s="9"/>
      <c r="G859" s="9"/>
      <c r="H859" s="9"/>
      <c r="I859" s="9"/>
    </row>
    <row r="860" spans="2:9" ht="12.75">
      <c r="B860" s="9"/>
      <c r="C860" s="9"/>
      <c r="D860" s="9"/>
      <c r="E860" s="9"/>
      <c r="F860" s="9"/>
      <c r="G860" s="9"/>
      <c r="H860" s="9"/>
      <c r="I860" s="9"/>
    </row>
    <row r="861" spans="2:9" ht="12.75">
      <c r="B861" s="9"/>
      <c r="C861" s="9"/>
      <c r="D861" s="9"/>
      <c r="E861" s="9"/>
      <c r="F861" s="9"/>
      <c r="G861" s="9"/>
      <c r="H861" s="9"/>
      <c r="I861" s="9"/>
    </row>
    <row r="862" spans="2:9" ht="12.75">
      <c r="B862" s="9"/>
      <c r="C862" s="9"/>
      <c r="D862" s="9"/>
      <c r="E862" s="9"/>
      <c r="F862" s="9"/>
      <c r="G862" s="9"/>
      <c r="H862" s="9"/>
      <c r="I862" s="9"/>
    </row>
    <row r="863" spans="2:9" ht="12.75">
      <c r="B863" s="9"/>
      <c r="C863" s="9"/>
      <c r="D863" s="9"/>
      <c r="E863" s="9"/>
      <c r="F863" s="9"/>
      <c r="G863" s="9"/>
      <c r="H863" s="9"/>
      <c r="I863" s="9"/>
    </row>
    <row r="864" spans="2:9" ht="12.75">
      <c r="B864" s="9"/>
      <c r="C864" s="9"/>
      <c r="D864" s="9"/>
      <c r="E864" s="9"/>
      <c r="F864" s="9"/>
      <c r="G864" s="9"/>
      <c r="H864" s="9"/>
      <c r="I864" s="9"/>
    </row>
    <row r="865" spans="2:9" ht="12.75">
      <c r="B865" s="9"/>
      <c r="C865" s="9"/>
      <c r="D865" s="9"/>
      <c r="E865" s="9"/>
      <c r="F865" s="9"/>
      <c r="G865" s="9"/>
      <c r="H865" s="9"/>
      <c r="I865" s="9"/>
    </row>
    <row r="866" spans="2:9" ht="12.75">
      <c r="B866" s="9"/>
      <c r="C866" s="9"/>
      <c r="D866" s="9"/>
      <c r="E866" s="9"/>
      <c r="F866" s="9"/>
      <c r="G866" s="9"/>
      <c r="H866" s="9"/>
      <c r="I866" s="9"/>
    </row>
    <row r="867" spans="2:9" ht="12.75">
      <c r="B867" s="9"/>
      <c r="C867" s="9"/>
      <c r="D867" s="9"/>
      <c r="E867" s="9"/>
      <c r="F867" s="9"/>
      <c r="G867" s="9"/>
      <c r="H867" s="9"/>
      <c r="I867" s="9"/>
    </row>
    <row r="868" spans="2:9" ht="12.75">
      <c r="B868" s="9"/>
      <c r="C868" s="9"/>
      <c r="D868" s="9"/>
      <c r="E868" s="9"/>
      <c r="F868" s="9"/>
      <c r="G868" s="9"/>
      <c r="H868" s="9"/>
      <c r="I868" s="9"/>
    </row>
    <row r="869" spans="2:9" ht="12.75">
      <c r="B869" s="9"/>
      <c r="C869" s="9"/>
      <c r="D869" s="9"/>
      <c r="E869" s="9"/>
      <c r="F869" s="9"/>
      <c r="G869" s="9"/>
      <c r="H869" s="9"/>
      <c r="I869" s="9"/>
    </row>
    <row r="870" spans="2:9" ht="12.75">
      <c r="B870" s="9"/>
      <c r="C870" s="9"/>
      <c r="D870" s="9"/>
      <c r="E870" s="9"/>
      <c r="F870" s="9"/>
      <c r="G870" s="9"/>
      <c r="H870" s="9"/>
      <c r="I870" s="9"/>
    </row>
    <row r="871" spans="2:9" ht="12.75">
      <c r="B871" s="9"/>
      <c r="C871" s="9"/>
      <c r="D871" s="9"/>
      <c r="E871" s="9"/>
      <c r="F871" s="9"/>
      <c r="G871" s="9"/>
      <c r="H871" s="9"/>
      <c r="I871" s="9"/>
    </row>
    <row r="872" spans="2:9" ht="12.75">
      <c r="B872" s="9"/>
      <c r="C872" s="9"/>
      <c r="D872" s="9"/>
      <c r="E872" s="9"/>
      <c r="F872" s="9"/>
      <c r="G872" s="9"/>
      <c r="H872" s="9"/>
      <c r="I872" s="9"/>
    </row>
    <row r="873" spans="2:9" ht="12.75">
      <c r="B873" s="9"/>
      <c r="C873" s="9"/>
      <c r="D873" s="9"/>
      <c r="E873" s="9"/>
      <c r="F873" s="9"/>
      <c r="G873" s="9"/>
      <c r="H873" s="9"/>
      <c r="I873" s="9"/>
    </row>
    <row r="874" spans="2:9" ht="12.75">
      <c r="B874" s="9"/>
      <c r="C874" s="9"/>
      <c r="D874" s="9"/>
      <c r="E874" s="9"/>
      <c r="F874" s="9"/>
      <c r="G874" s="9"/>
      <c r="H874" s="9"/>
      <c r="I874" s="9"/>
    </row>
    <row r="875" spans="2:9" ht="12.75">
      <c r="B875" s="9"/>
      <c r="C875" s="9"/>
      <c r="D875" s="9"/>
      <c r="E875" s="9"/>
      <c r="F875" s="9"/>
      <c r="G875" s="9"/>
      <c r="H875" s="9"/>
      <c r="I875" s="9"/>
    </row>
    <row r="876" spans="2:9" ht="12.75">
      <c r="B876" s="9"/>
      <c r="C876" s="9"/>
      <c r="D876" s="9"/>
      <c r="E876" s="9"/>
      <c r="F876" s="9"/>
      <c r="G876" s="9"/>
      <c r="H876" s="9"/>
      <c r="I876" s="9"/>
    </row>
    <row r="877" spans="2:9" ht="12.75">
      <c r="B877" s="9"/>
      <c r="C877" s="9"/>
      <c r="D877" s="9"/>
      <c r="E877" s="9"/>
      <c r="F877" s="9"/>
      <c r="G877" s="9"/>
      <c r="H877" s="9"/>
      <c r="I877" s="9"/>
    </row>
    <row r="878" spans="2:9" ht="12.75">
      <c r="B878" s="9"/>
      <c r="C878" s="9"/>
      <c r="D878" s="9"/>
      <c r="E878" s="9"/>
      <c r="F878" s="9"/>
      <c r="G878" s="9"/>
      <c r="H878" s="9"/>
      <c r="I878" s="9"/>
    </row>
    <row r="879" spans="2:9" ht="12.75">
      <c r="B879" s="9"/>
      <c r="C879" s="9"/>
      <c r="D879" s="9"/>
      <c r="E879" s="9"/>
      <c r="F879" s="9"/>
      <c r="G879" s="9"/>
      <c r="H879" s="9"/>
      <c r="I879" s="9"/>
    </row>
    <row r="880" spans="2:9" ht="12.75">
      <c r="B880" s="9"/>
      <c r="C880" s="9"/>
      <c r="D880" s="9"/>
      <c r="E880" s="9"/>
      <c r="F880" s="9"/>
      <c r="G880" s="9"/>
      <c r="H880" s="9"/>
      <c r="I880" s="9"/>
    </row>
    <row r="881" spans="2:9" ht="12.75">
      <c r="B881" s="9"/>
      <c r="C881" s="9"/>
      <c r="D881" s="9"/>
      <c r="E881" s="9"/>
      <c r="F881" s="9"/>
      <c r="G881" s="9"/>
      <c r="H881" s="9"/>
      <c r="I881" s="9"/>
    </row>
    <row r="882" spans="2:9" ht="12.75">
      <c r="B882" s="9"/>
      <c r="C882" s="9"/>
      <c r="D882" s="9"/>
      <c r="E882" s="9"/>
      <c r="F882" s="9"/>
      <c r="G882" s="9"/>
      <c r="H882" s="9"/>
      <c r="I882" s="9"/>
    </row>
    <row r="883" spans="2:9" ht="12.75">
      <c r="B883" s="9"/>
      <c r="C883" s="9"/>
      <c r="D883" s="9"/>
      <c r="E883" s="9"/>
      <c r="F883" s="9"/>
      <c r="G883" s="9"/>
      <c r="H883" s="9"/>
      <c r="I883" s="9"/>
    </row>
    <row r="884" spans="2:9" ht="12.75">
      <c r="B884" s="9"/>
      <c r="C884" s="9"/>
      <c r="D884" s="9"/>
      <c r="E884" s="9"/>
      <c r="F884" s="9"/>
      <c r="G884" s="9"/>
      <c r="H884" s="9"/>
      <c r="I884" s="9"/>
    </row>
    <row r="885" spans="2:9" ht="12.75">
      <c r="B885" s="9"/>
      <c r="C885" s="9"/>
      <c r="D885" s="9"/>
      <c r="E885" s="9"/>
      <c r="F885" s="9"/>
      <c r="G885" s="9"/>
      <c r="H885" s="9"/>
      <c r="I885" s="9"/>
    </row>
    <row r="886" spans="2:9" ht="12.75">
      <c r="B886" s="9"/>
      <c r="C886" s="9"/>
      <c r="D886" s="9"/>
      <c r="E886" s="9"/>
      <c r="F886" s="9"/>
      <c r="G886" s="9"/>
      <c r="H886" s="9"/>
      <c r="I886" s="9"/>
    </row>
    <row r="887" spans="2:9" ht="12.75">
      <c r="B887" s="9"/>
      <c r="C887" s="9"/>
      <c r="D887" s="9"/>
      <c r="E887" s="9"/>
      <c r="F887" s="9"/>
      <c r="G887" s="9"/>
      <c r="H887" s="9"/>
      <c r="I887" s="9"/>
    </row>
    <row r="888" spans="2:9" ht="12.75">
      <c r="B888" s="9"/>
      <c r="C888" s="9"/>
      <c r="D888" s="9"/>
      <c r="E888" s="9"/>
      <c r="F888" s="9"/>
      <c r="G888" s="9"/>
      <c r="H888" s="9"/>
      <c r="I888" s="9"/>
    </row>
    <row r="889" spans="2:9" ht="12.75">
      <c r="B889" s="9"/>
      <c r="C889" s="9"/>
      <c r="D889" s="9"/>
      <c r="E889" s="9"/>
      <c r="F889" s="9"/>
      <c r="G889" s="9"/>
      <c r="H889" s="9"/>
      <c r="I889" s="9"/>
    </row>
    <row r="890" spans="2:9" ht="12.75">
      <c r="B890" s="9"/>
      <c r="C890" s="9"/>
      <c r="D890" s="9"/>
      <c r="E890" s="9"/>
      <c r="F890" s="9"/>
      <c r="G890" s="9"/>
      <c r="H890" s="9"/>
      <c r="I890" s="9"/>
    </row>
    <row r="891" spans="2:9" ht="12.75">
      <c r="B891" s="9"/>
      <c r="C891" s="9"/>
      <c r="D891" s="9"/>
      <c r="E891" s="9"/>
      <c r="F891" s="9"/>
      <c r="G891" s="9"/>
      <c r="H891" s="9"/>
      <c r="I891" s="9"/>
    </row>
    <row r="892" spans="2:9" ht="12.75">
      <c r="B892" s="9"/>
      <c r="C892" s="9"/>
      <c r="D892" s="9"/>
      <c r="E892" s="9"/>
      <c r="F892" s="9"/>
      <c r="G892" s="9"/>
      <c r="H892" s="9"/>
      <c r="I892" s="9"/>
    </row>
    <row r="893" spans="2:9" ht="12.75">
      <c r="B893" s="9"/>
      <c r="C893" s="9"/>
      <c r="D893" s="9"/>
      <c r="E893" s="9"/>
      <c r="F893" s="9"/>
      <c r="G893" s="9"/>
      <c r="H893" s="9"/>
      <c r="I893" s="9"/>
    </row>
    <row r="894" spans="2:9" ht="12.75">
      <c r="B894" s="9"/>
      <c r="C894" s="9"/>
      <c r="D894" s="9"/>
      <c r="E894" s="9"/>
      <c r="F894" s="9"/>
      <c r="G894" s="9"/>
      <c r="H894" s="9"/>
      <c r="I894" s="9"/>
    </row>
    <row r="895" spans="2:9" ht="12.75">
      <c r="B895" s="9"/>
      <c r="C895" s="9"/>
      <c r="D895" s="9"/>
      <c r="E895" s="9"/>
      <c r="F895" s="9"/>
      <c r="G895" s="9"/>
      <c r="H895" s="9"/>
      <c r="I895" s="9"/>
    </row>
    <row r="896" spans="2:9" ht="12.75">
      <c r="B896" s="9"/>
      <c r="C896" s="9"/>
      <c r="D896" s="9"/>
      <c r="E896" s="9"/>
      <c r="F896" s="9"/>
      <c r="G896" s="9"/>
      <c r="H896" s="9"/>
      <c r="I896" s="9"/>
    </row>
    <row r="897" spans="2:9" ht="12.75">
      <c r="B897" s="9"/>
      <c r="C897" s="9"/>
      <c r="D897" s="9"/>
      <c r="E897" s="9"/>
      <c r="F897" s="9"/>
      <c r="G897" s="9"/>
      <c r="H897" s="9"/>
      <c r="I897" s="9"/>
    </row>
    <row r="898" spans="2:9" ht="12.75">
      <c r="B898" s="9"/>
      <c r="C898" s="9"/>
      <c r="D898" s="9"/>
      <c r="E898" s="9"/>
      <c r="F898" s="9"/>
      <c r="G898" s="9"/>
      <c r="H898" s="9"/>
      <c r="I898" s="9"/>
    </row>
    <row r="899" spans="2:9" ht="12.75">
      <c r="B899" s="9"/>
      <c r="C899" s="9"/>
      <c r="D899" s="9"/>
      <c r="E899" s="9"/>
      <c r="F899" s="9"/>
      <c r="G899" s="9"/>
      <c r="H899" s="9"/>
      <c r="I899" s="9"/>
    </row>
    <row r="900" spans="2:9" ht="12.75">
      <c r="B900" s="9"/>
      <c r="C900" s="9"/>
      <c r="D900" s="9"/>
      <c r="E900" s="9"/>
      <c r="F900" s="9"/>
      <c r="G900" s="9"/>
      <c r="H900" s="9"/>
      <c r="I900" s="9"/>
    </row>
    <row r="901" spans="2:9" ht="12.75">
      <c r="B901" s="9"/>
      <c r="C901" s="9"/>
      <c r="D901" s="9"/>
      <c r="E901" s="9"/>
      <c r="F901" s="9"/>
      <c r="G901" s="9"/>
      <c r="H901" s="9"/>
      <c r="I901" s="9"/>
    </row>
    <row r="902" spans="2:9" ht="12.75">
      <c r="B902" s="9"/>
      <c r="C902" s="9"/>
      <c r="D902" s="9"/>
      <c r="E902" s="9"/>
      <c r="F902" s="9"/>
      <c r="G902" s="9"/>
      <c r="H902" s="9"/>
      <c r="I902" s="9"/>
    </row>
    <row r="903" spans="2:9" ht="12.75">
      <c r="B903" s="9"/>
      <c r="C903" s="9"/>
      <c r="D903" s="9"/>
      <c r="E903" s="9"/>
      <c r="F903" s="9"/>
      <c r="G903" s="9"/>
      <c r="H903" s="9"/>
      <c r="I903" s="9"/>
    </row>
    <row r="904" spans="2:9" ht="12.75">
      <c r="B904" s="9"/>
      <c r="C904" s="9"/>
      <c r="D904" s="9"/>
      <c r="E904" s="9"/>
      <c r="F904" s="9"/>
      <c r="G904" s="9"/>
      <c r="H904" s="9"/>
      <c r="I904" s="9"/>
    </row>
    <row r="905" spans="2:9" ht="12.75">
      <c r="B905" s="9"/>
      <c r="C905" s="9"/>
      <c r="D905" s="9"/>
      <c r="E905" s="9"/>
      <c r="F905" s="9"/>
      <c r="G905" s="9"/>
      <c r="H905" s="9"/>
      <c r="I905" s="9"/>
    </row>
    <row r="906" spans="2:9" ht="12.75">
      <c r="B906" s="9"/>
      <c r="C906" s="9"/>
      <c r="D906" s="9"/>
      <c r="E906" s="9"/>
      <c r="F906" s="9"/>
      <c r="G906" s="9"/>
      <c r="H906" s="9"/>
      <c r="I906" s="9"/>
    </row>
    <row r="907" spans="2:9" ht="12.75">
      <c r="B907" s="9"/>
      <c r="C907" s="9"/>
      <c r="D907" s="9"/>
      <c r="E907" s="9"/>
      <c r="F907" s="9"/>
      <c r="G907" s="9"/>
      <c r="H907" s="9"/>
      <c r="I907" s="9"/>
    </row>
    <row r="908" spans="2:9" ht="12.75">
      <c r="B908" s="9"/>
      <c r="C908" s="9"/>
      <c r="D908" s="9"/>
      <c r="E908" s="9"/>
      <c r="F908" s="9"/>
      <c r="G908" s="9"/>
      <c r="H908" s="9"/>
      <c r="I908" s="9"/>
    </row>
    <row r="909" spans="2:9" ht="12.75">
      <c r="B909" s="9"/>
      <c r="C909" s="9"/>
      <c r="D909" s="9"/>
      <c r="E909" s="9"/>
      <c r="F909" s="9"/>
      <c r="G909" s="9"/>
      <c r="H909" s="9"/>
      <c r="I909" s="9"/>
    </row>
    <row r="910" spans="2:9" ht="12.75">
      <c r="B910" s="9"/>
      <c r="C910" s="9"/>
      <c r="D910" s="9"/>
      <c r="E910" s="9"/>
      <c r="F910" s="9"/>
      <c r="G910" s="9"/>
      <c r="H910" s="9"/>
      <c r="I910" s="9"/>
    </row>
    <row r="911" spans="2:9" ht="12.75">
      <c r="B911" s="9"/>
      <c r="C911" s="9"/>
      <c r="D911" s="9"/>
      <c r="E911" s="9"/>
      <c r="F911" s="9"/>
      <c r="G911" s="9"/>
      <c r="H911" s="9"/>
      <c r="I911" s="9"/>
    </row>
    <row r="912" spans="2:9" ht="12.75">
      <c r="B912" s="9"/>
      <c r="C912" s="9"/>
      <c r="D912" s="9"/>
      <c r="E912" s="9"/>
      <c r="F912" s="9"/>
      <c r="G912" s="9"/>
      <c r="H912" s="9"/>
      <c r="I912" s="9"/>
    </row>
    <row r="913" spans="2:9" ht="12.75">
      <c r="B913" s="9"/>
      <c r="C913" s="9"/>
      <c r="D913" s="9"/>
      <c r="E913" s="9"/>
      <c r="F913" s="9"/>
      <c r="G913" s="9"/>
      <c r="H913" s="9"/>
      <c r="I913" s="9"/>
    </row>
    <row r="914" spans="2:9" ht="12.75">
      <c r="B914" s="9"/>
      <c r="C914" s="9"/>
      <c r="D914" s="9"/>
      <c r="E914" s="9"/>
      <c r="F914" s="9"/>
      <c r="G914" s="9"/>
      <c r="H914" s="9"/>
      <c r="I914" s="9"/>
    </row>
    <row r="915" spans="2:9" ht="12.75">
      <c r="B915" s="9"/>
      <c r="C915" s="9"/>
      <c r="D915" s="9"/>
      <c r="E915" s="9"/>
      <c r="F915" s="9"/>
      <c r="G915" s="9"/>
      <c r="H915" s="9"/>
      <c r="I915" s="9"/>
    </row>
    <row r="916" spans="2:9" ht="12.75">
      <c r="B916" s="9"/>
      <c r="C916" s="9"/>
      <c r="D916" s="9"/>
      <c r="E916" s="9"/>
      <c r="F916" s="9"/>
      <c r="G916" s="9"/>
      <c r="H916" s="9"/>
      <c r="I916" s="9"/>
    </row>
    <row r="917" spans="2:9" ht="12.75">
      <c r="B917" s="9"/>
      <c r="C917" s="9"/>
      <c r="D917" s="9"/>
      <c r="E917" s="9"/>
      <c r="F917" s="9"/>
      <c r="G917" s="9"/>
      <c r="H917" s="9"/>
      <c r="I917" s="9"/>
    </row>
    <row r="918" spans="2:9" ht="12.75">
      <c r="B918" s="9"/>
      <c r="C918" s="9"/>
      <c r="D918" s="9"/>
      <c r="E918" s="9"/>
      <c r="F918" s="9"/>
      <c r="G918" s="9"/>
      <c r="H918" s="9"/>
      <c r="I918" s="9"/>
    </row>
    <row r="919" spans="2:9" ht="12.75">
      <c r="B919" s="9"/>
      <c r="C919" s="9"/>
      <c r="D919" s="9"/>
      <c r="E919" s="9"/>
      <c r="F919" s="9"/>
      <c r="G919" s="9"/>
      <c r="H919" s="9"/>
      <c r="I919" s="9"/>
    </row>
    <row r="920" spans="2:9" ht="12.75">
      <c r="B920" s="9"/>
      <c r="C920" s="9"/>
      <c r="D920" s="9"/>
      <c r="E920" s="9"/>
      <c r="F920" s="9"/>
      <c r="G920" s="9"/>
      <c r="H920" s="9"/>
      <c r="I920" s="9"/>
    </row>
    <row r="921" spans="2:9" ht="12.75">
      <c r="B921" s="9"/>
      <c r="C921" s="9"/>
      <c r="D921" s="9"/>
      <c r="E921" s="9"/>
      <c r="F921" s="9"/>
      <c r="G921" s="9"/>
      <c r="H921" s="9"/>
      <c r="I921" s="9"/>
    </row>
    <row r="922" spans="2:9" ht="12.75">
      <c r="B922" s="9"/>
      <c r="C922" s="9"/>
      <c r="D922" s="9"/>
      <c r="E922" s="9"/>
      <c r="F922" s="9"/>
      <c r="G922" s="9"/>
      <c r="H922" s="9"/>
      <c r="I922" s="9"/>
    </row>
    <row r="923" spans="2:9" ht="12.75">
      <c r="B923" s="9"/>
      <c r="C923" s="9"/>
      <c r="D923" s="9"/>
      <c r="E923" s="9"/>
      <c r="F923" s="9"/>
      <c r="G923" s="9"/>
      <c r="H923" s="9"/>
      <c r="I923" s="9"/>
    </row>
    <row r="924" spans="2:9" ht="12.75">
      <c r="B924" s="9"/>
      <c r="C924" s="9"/>
      <c r="D924" s="9"/>
      <c r="E924" s="9"/>
      <c r="F924" s="9"/>
      <c r="G924" s="9"/>
      <c r="H924" s="9"/>
      <c r="I924" s="9"/>
    </row>
    <row r="925" spans="2:9" ht="12.75">
      <c r="B925" s="9"/>
      <c r="C925" s="9"/>
      <c r="D925" s="9"/>
      <c r="E925" s="9"/>
      <c r="F925" s="9"/>
      <c r="G925" s="9"/>
      <c r="H925" s="9"/>
      <c r="I925" s="9"/>
    </row>
    <row r="926" spans="2:9" ht="12.75">
      <c r="B926" s="9"/>
      <c r="C926" s="9"/>
      <c r="D926" s="9"/>
      <c r="E926" s="9"/>
      <c r="F926" s="9"/>
      <c r="G926" s="9"/>
      <c r="H926" s="9"/>
      <c r="I926" s="9"/>
    </row>
    <row r="927" spans="2:9" ht="12.75">
      <c r="B927" s="9"/>
      <c r="C927" s="9"/>
      <c r="D927" s="9"/>
      <c r="E927" s="9"/>
      <c r="F927" s="9"/>
      <c r="G927" s="9"/>
      <c r="H927" s="9"/>
      <c r="I927" s="9"/>
    </row>
    <row r="928" spans="2:9" ht="12.75">
      <c r="B928" s="9"/>
      <c r="C928" s="9"/>
      <c r="D928" s="9"/>
      <c r="E928" s="9"/>
      <c r="F928" s="9"/>
      <c r="G928" s="9"/>
      <c r="H928" s="9"/>
      <c r="I928" s="9"/>
    </row>
    <row r="929" spans="2:9" ht="12.75">
      <c r="B929" s="9"/>
      <c r="C929" s="9"/>
      <c r="D929" s="9"/>
      <c r="E929" s="9"/>
      <c r="F929" s="9"/>
      <c r="G929" s="9"/>
      <c r="H929" s="9"/>
      <c r="I929" s="9"/>
    </row>
    <row r="930" spans="2:9" ht="12.75">
      <c r="B930" s="9"/>
      <c r="C930" s="9"/>
      <c r="D930" s="9"/>
      <c r="E930" s="9"/>
      <c r="F930" s="9"/>
      <c r="G930" s="9"/>
      <c r="H930" s="9"/>
      <c r="I930" s="9"/>
    </row>
    <row r="931" spans="2:9" ht="12.75">
      <c r="B931" s="9"/>
      <c r="C931" s="9"/>
      <c r="D931" s="9"/>
      <c r="E931" s="9"/>
      <c r="F931" s="9"/>
      <c r="G931" s="9"/>
      <c r="H931" s="9"/>
      <c r="I931" s="9"/>
    </row>
    <row r="932" spans="2:9" ht="12.75">
      <c r="B932" s="9"/>
      <c r="C932" s="9"/>
      <c r="D932" s="9"/>
      <c r="E932" s="9"/>
      <c r="F932" s="9"/>
      <c r="G932" s="9"/>
      <c r="H932" s="9"/>
      <c r="I932" s="9"/>
    </row>
    <row r="933" spans="2:9" ht="12.75">
      <c r="B933" s="9"/>
      <c r="C933" s="9"/>
      <c r="D933" s="9"/>
      <c r="E933" s="9"/>
      <c r="F933" s="9"/>
      <c r="G933" s="9"/>
      <c r="H933" s="9"/>
      <c r="I933" s="9"/>
    </row>
    <row r="934" spans="2:9" ht="12.75">
      <c r="B934" s="9"/>
      <c r="C934" s="9"/>
      <c r="D934" s="9"/>
      <c r="E934" s="9"/>
      <c r="F934" s="9"/>
      <c r="G934" s="9"/>
      <c r="H934" s="9"/>
      <c r="I934" s="9"/>
    </row>
    <row r="935" spans="2:9" ht="12.75">
      <c r="B935" s="9"/>
      <c r="C935" s="9"/>
      <c r="D935" s="9"/>
      <c r="E935" s="9"/>
      <c r="F935" s="9"/>
      <c r="G935" s="9"/>
      <c r="H935" s="9"/>
      <c r="I935" s="9"/>
    </row>
    <row r="936" spans="2:9" ht="12.75">
      <c r="B936" s="9"/>
      <c r="C936" s="9"/>
      <c r="D936" s="9"/>
      <c r="E936" s="9"/>
      <c r="F936" s="9"/>
      <c r="G936" s="9"/>
      <c r="H936" s="9"/>
      <c r="I936" s="9"/>
    </row>
    <row r="937" spans="2:9" ht="12.75">
      <c r="B937" s="9"/>
      <c r="C937" s="9"/>
      <c r="D937" s="9"/>
      <c r="E937" s="9"/>
      <c r="F937" s="9"/>
      <c r="G937" s="9"/>
      <c r="H937" s="9"/>
      <c r="I937" s="9"/>
    </row>
    <row r="938" spans="2:9" ht="12.75">
      <c r="B938" s="9"/>
      <c r="C938" s="9"/>
      <c r="D938" s="9"/>
      <c r="E938" s="9"/>
      <c r="F938" s="9"/>
      <c r="G938" s="9"/>
      <c r="H938" s="9"/>
      <c r="I938" s="9"/>
    </row>
    <row r="939" spans="2:9" ht="12.75">
      <c r="B939" s="9"/>
      <c r="C939" s="9"/>
      <c r="D939" s="9"/>
      <c r="E939" s="9"/>
      <c r="F939" s="9"/>
      <c r="G939" s="9"/>
      <c r="H939" s="9"/>
      <c r="I939" s="9"/>
    </row>
    <row r="940" spans="2:9" ht="12.75">
      <c r="B940" s="9"/>
      <c r="C940" s="9"/>
      <c r="D940" s="9"/>
      <c r="E940" s="9"/>
      <c r="F940" s="9"/>
      <c r="G940" s="9"/>
      <c r="H940" s="9"/>
      <c r="I940" s="9"/>
    </row>
    <row r="941" spans="2:9" ht="12.75">
      <c r="B941" s="9"/>
      <c r="C941" s="9"/>
      <c r="D941" s="9"/>
      <c r="E941" s="9"/>
      <c r="F941" s="9"/>
      <c r="G941" s="9"/>
      <c r="H941" s="9"/>
      <c r="I941" s="9"/>
    </row>
    <row r="942" spans="2:9" ht="12.75">
      <c r="B942" s="9"/>
      <c r="C942" s="9"/>
      <c r="D942" s="9"/>
      <c r="E942" s="9"/>
      <c r="F942" s="9"/>
      <c r="G942" s="9"/>
      <c r="H942" s="9"/>
      <c r="I942" s="9"/>
    </row>
    <row r="943" spans="2:9" ht="12.75">
      <c r="B943" s="9"/>
      <c r="C943" s="9"/>
      <c r="D943" s="9"/>
      <c r="E943" s="9"/>
      <c r="F943" s="9"/>
      <c r="G943" s="9"/>
      <c r="H943" s="9"/>
      <c r="I943" s="9"/>
    </row>
    <row r="944" spans="2:9" ht="12.75">
      <c r="B944" s="9"/>
      <c r="C944" s="9"/>
      <c r="D944" s="9"/>
      <c r="E944" s="9"/>
      <c r="F944" s="9"/>
      <c r="G944" s="9"/>
      <c r="H944" s="9"/>
      <c r="I944" s="9"/>
    </row>
    <row r="945" spans="2:9" ht="12.75">
      <c r="B945" s="9"/>
      <c r="C945" s="9"/>
      <c r="D945" s="9"/>
      <c r="E945" s="9"/>
      <c r="F945" s="9"/>
      <c r="G945" s="9"/>
      <c r="H945" s="9"/>
      <c r="I945" s="9"/>
    </row>
    <row r="946" spans="2:9" ht="12.75">
      <c r="B946" s="9"/>
      <c r="C946" s="9"/>
      <c r="D946" s="9"/>
      <c r="E946" s="9"/>
      <c r="F946" s="9"/>
      <c r="G946" s="9"/>
      <c r="H946" s="9"/>
      <c r="I946" s="9"/>
    </row>
    <row r="947" spans="2:9" ht="12.75">
      <c r="B947" s="9"/>
      <c r="C947" s="9"/>
      <c r="D947" s="9"/>
      <c r="E947" s="9"/>
      <c r="F947" s="9"/>
      <c r="G947" s="9"/>
      <c r="H947" s="9"/>
      <c r="I947" s="9"/>
    </row>
    <row r="948" spans="2:9" ht="12.75">
      <c r="B948" s="9"/>
      <c r="C948" s="9"/>
      <c r="D948" s="9"/>
      <c r="E948" s="9"/>
      <c r="F948" s="9"/>
      <c r="G948" s="9"/>
      <c r="H948" s="9"/>
      <c r="I948" s="9"/>
    </row>
    <row r="949" spans="2:9" ht="12.75">
      <c r="B949" s="9"/>
      <c r="C949" s="9"/>
      <c r="D949" s="9"/>
      <c r="E949" s="9"/>
      <c r="F949" s="9"/>
      <c r="G949" s="9"/>
      <c r="H949" s="9"/>
      <c r="I949" s="9"/>
    </row>
    <row r="950" spans="2:9" ht="12.75">
      <c r="B950" s="9"/>
      <c r="C950" s="9"/>
      <c r="D950" s="9"/>
      <c r="E950" s="9"/>
      <c r="F950" s="9"/>
      <c r="G950" s="9"/>
      <c r="H950" s="9"/>
      <c r="I950" s="9"/>
    </row>
    <row r="951" spans="2:9" ht="12.75">
      <c r="B951" s="9"/>
      <c r="C951" s="9"/>
      <c r="D951" s="9"/>
      <c r="E951" s="9"/>
      <c r="F951" s="9"/>
      <c r="G951" s="9"/>
      <c r="H951" s="9"/>
      <c r="I951" s="9"/>
    </row>
    <row r="952" spans="2:9" ht="12.75">
      <c r="B952" s="9"/>
      <c r="C952" s="9"/>
      <c r="D952" s="9"/>
      <c r="E952" s="9"/>
      <c r="F952" s="9"/>
      <c r="G952" s="9"/>
      <c r="H952" s="9"/>
      <c r="I952" s="9"/>
    </row>
    <row r="953" spans="2:9" ht="12.75">
      <c r="B953" s="9"/>
      <c r="C953" s="9"/>
      <c r="D953" s="9"/>
      <c r="E953" s="9"/>
      <c r="F953" s="9"/>
      <c r="G953" s="9"/>
      <c r="H953" s="9"/>
      <c r="I953" s="9"/>
    </row>
    <row r="954" spans="2:9" ht="12.75">
      <c r="B954" s="9"/>
      <c r="C954" s="9"/>
      <c r="D954" s="9"/>
      <c r="E954" s="9"/>
      <c r="F954" s="9"/>
      <c r="G954" s="9"/>
      <c r="H954" s="9"/>
      <c r="I954" s="9"/>
    </row>
    <row r="955" spans="2:9" ht="12.75">
      <c r="B955" s="9"/>
      <c r="C955" s="9"/>
      <c r="D955" s="9"/>
      <c r="E955" s="9"/>
      <c r="F955" s="9"/>
      <c r="G955" s="9"/>
      <c r="H955" s="9"/>
      <c r="I955" s="9"/>
    </row>
    <row r="956" spans="2:9" ht="12.75">
      <c r="B956" s="9"/>
      <c r="C956" s="9"/>
      <c r="D956" s="9"/>
      <c r="E956" s="9"/>
      <c r="F956" s="9"/>
      <c r="G956" s="9"/>
      <c r="H956" s="9"/>
      <c r="I956" s="9"/>
    </row>
    <row r="957" spans="2:9" ht="12.75">
      <c r="B957" s="9"/>
      <c r="C957" s="9"/>
      <c r="D957" s="9"/>
      <c r="E957" s="9"/>
      <c r="F957" s="9"/>
      <c r="G957" s="9"/>
      <c r="H957" s="9"/>
      <c r="I957" s="9"/>
    </row>
    <row r="958" spans="2:9" ht="12.75">
      <c r="B958" s="9"/>
      <c r="C958" s="9"/>
      <c r="D958" s="9"/>
      <c r="E958" s="9"/>
      <c r="F958" s="9"/>
      <c r="G958" s="9"/>
      <c r="H958" s="9"/>
      <c r="I958" s="9"/>
    </row>
    <row r="959" spans="2:9" ht="12.75">
      <c r="B959" s="9"/>
      <c r="C959" s="9"/>
      <c r="D959" s="9"/>
      <c r="E959" s="9"/>
      <c r="F959" s="9"/>
      <c r="G959" s="9"/>
      <c r="H959" s="9"/>
      <c r="I959" s="9"/>
    </row>
    <row r="960" spans="2:9" ht="12.75">
      <c r="B960" s="9"/>
      <c r="C960" s="9"/>
      <c r="D960" s="9"/>
      <c r="E960" s="9"/>
      <c r="F960" s="9"/>
      <c r="G960" s="9"/>
      <c r="H960" s="9"/>
      <c r="I960" s="9"/>
    </row>
    <row r="961" spans="2:9" ht="12.75">
      <c r="B961" s="9"/>
      <c r="C961" s="9"/>
      <c r="D961" s="9"/>
      <c r="E961" s="9"/>
      <c r="F961" s="9"/>
      <c r="G961" s="9"/>
      <c r="H961" s="9"/>
      <c r="I961" s="9"/>
    </row>
    <row r="962" spans="2:9" ht="12.75">
      <c r="B962" s="9"/>
      <c r="C962" s="9"/>
      <c r="D962" s="9"/>
      <c r="E962" s="9"/>
      <c r="F962" s="9"/>
      <c r="G962" s="9"/>
      <c r="H962" s="9"/>
      <c r="I962" s="9"/>
    </row>
    <row r="963" spans="2:9" ht="12.75">
      <c r="B963" s="9"/>
      <c r="C963" s="9"/>
      <c r="D963" s="9"/>
      <c r="E963" s="9"/>
      <c r="F963" s="9"/>
      <c r="G963" s="9"/>
      <c r="H963" s="9"/>
      <c r="I963" s="9"/>
    </row>
    <row r="964" spans="2:9" ht="12.75">
      <c r="B964" s="9"/>
      <c r="C964" s="9"/>
      <c r="D964" s="9"/>
      <c r="E964" s="9"/>
      <c r="F964" s="9"/>
      <c r="G964" s="9"/>
      <c r="H964" s="9"/>
      <c r="I964" s="9"/>
    </row>
    <row r="965" spans="2:9" ht="12.75">
      <c r="B965" s="9"/>
      <c r="C965" s="9"/>
      <c r="D965" s="9"/>
      <c r="E965" s="9"/>
      <c r="F965" s="9"/>
      <c r="G965" s="9"/>
      <c r="H965" s="9"/>
      <c r="I965" s="9"/>
    </row>
    <row r="966" spans="2:9" ht="12.75">
      <c r="B966" s="9"/>
      <c r="C966" s="9"/>
      <c r="D966" s="9"/>
      <c r="E966" s="9"/>
      <c r="F966" s="9"/>
      <c r="G966" s="9"/>
      <c r="H966" s="9"/>
      <c r="I966" s="9"/>
    </row>
    <row r="967" spans="2:9" ht="12.75">
      <c r="B967" s="9"/>
      <c r="C967" s="9"/>
      <c r="D967" s="9"/>
      <c r="E967" s="9"/>
      <c r="F967" s="9"/>
      <c r="G967" s="9"/>
      <c r="H967" s="9"/>
      <c r="I967" s="9"/>
    </row>
    <row r="968" spans="2:9" ht="12.75">
      <c r="B968" s="9"/>
      <c r="C968" s="9"/>
      <c r="D968" s="9"/>
      <c r="E968" s="9"/>
      <c r="F968" s="9"/>
      <c r="G968" s="9"/>
      <c r="H968" s="9"/>
      <c r="I968" s="9"/>
    </row>
    <row r="969" spans="2:9" ht="12.75">
      <c r="B969" s="9"/>
      <c r="C969" s="9"/>
      <c r="D969" s="9"/>
      <c r="E969" s="9"/>
      <c r="F969" s="9"/>
      <c r="G969" s="9"/>
      <c r="H969" s="9"/>
      <c r="I969" s="9"/>
    </row>
    <row r="970" spans="2:9" ht="12.75">
      <c r="B970" s="9"/>
      <c r="C970" s="9"/>
      <c r="D970" s="9"/>
      <c r="E970" s="9"/>
      <c r="F970" s="9"/>
      <c r="G970" s="9"/>
      <c r="H970" s="9"/>
      <c r="I970" s="9"/>
    </row>
    <row r="971" spans="2:9" ht="12.75">
      <c r="B971" s="9"/>
      <c r="C971" s="9"/>
      <c r="D971" s="9"/>
      <c r="E971" s="9"/>
      <c r="F971" s="9"/>
      <c r="G971" s="9"/>
      <c r="H971" s="9"/>
      <c r="I971" s="9"/>
    </row>
    <row r="972" spans="2:9" ht="12.75">
      <c r="B972" s="9"/>
      <c r="C972" s="9"/>
      <c r="D972" s="9"/>
      <c r="E972" s="9"/>
      <c r="F972" s="9"/>
      <c r="G972" s="9"/>
      <c r="H972" s="9"/>
      <c r="I972" s="9"/>
    </row>
    <row r="973" spans="2:9" ht="12.75">
      <c r="B973" s="9"/>
      <c r="C973" s="9"/>
      <c r="D973" s="9"/>
      <c r="E973" s="9"/>
      <c r="F973" s="9"/>
      <c r="G973" s="9"/>
      <c r="H973" s="9"/>
      <c r="I973" s="9"/>
    </row>
    <row r="974" spans="2:9" ht="12.75">
      <c r="B974" s="9"/>
      <c r="C974" s="9"/>
      <c r="D974" s="9"/>
      <c r="E974" s="9"/>
      <c r="F974" s="9"/>
      <c r="G974" s="9"/>
      <c r="H974" s="9"/>
      <c r="I974" s="9"/>
    </row>
    <row r="975" spans="2:9" ht="12.75">
      <c r="B975" s="9"/>
      <c r="C975" s="9"/>
      <c r="D975" s="9"/>
      <c r="E975" s="9"/>
      <c r="F975" s="9"/>
      <c r="G975" s="9"/>
      <c r="H975" s="9"/>
      <c r="I975" s="9"/>
    </row>
    <row r="976" spans="2:9" ht="12.75">
      <c r="B976" s="9"/>
      <c r="C976" s="9"/>
      <c r="D976" s="9"/>
      <c r="E976" s="9"/>
      <c r="F976" s="9"/>
      <c r="G976" s="9"/>
      <c r="H976" s="9"/>
      <c r="I976" s="9"/>
    </row>
    <row r="977" spans="2:9" ht="12.75">
      <c r="B977" s="9"/>
      <c r="C977" s="9"/>
      <c r="D977" s="9"/>
      <c r="E977" s="9"/>
      <c r="F977" s="9"/>
      <c r="G977" s="9"/>
      <c r="H977" s="9"/>
      <c r="I977" s="9"/>
    </row>
    <row r="978" spans="2:9" ht="12.75">
      <c r="B978" s="9"/>
      <c r="C978" s="9"/>
      <c r="D978" s="9"/>
      <c r="E978" s="9"/>
      <c r="F978" s="9"/>
      <c r="G978" s="9"/>
      <c r="H978" s="9"/>
      <c r="I978" s="9"/>
    </row>
    <row r="979" spans="2:9" ht="12.75">
      <c r="B979" s="9"/>
      <c r="C979" s="9"/>
      <c r="D979" s="9"/>
      <c r="E979" s="9"/>
      <c r="F979" s="9"/>
      <c r="G979" s="9"/>
      <c r="H979" s="9"/>
      <c r="I979" s="9"/>
    </row>
    <row r="980" spans="2:9" ht="12.75">
      <c r="B980" s="9"/>
      <c r="C980" s="9"/>
      <c r="D980" s="9"/>
      <c r="E980" s="9"/>
      <c r="F980" s="9"/>
      <c r="G980" s="9"/>
      <c r="H980" s="9"/>
      <c r="I980" s="9"/>
    </row>
    <row r="981" spans="2:9" ht="12.75">
      <c r="B981" s="9"/>
      <c r="C981" s="9"/>
      <c r="D981" s="9"/>
      <c r="E981" s="9"/>
      <c r="F981" s="9"/>
      <c r="G981" s="9"/>
      <c r="H981" s="9"/>
      <c r="I981" s="9"/>
    </row>
    <row r="982" spans="2:9" ht="12.75">
      <c r="B982" s="9"/>
      <c r="C982" s="9"/>
      <c r="D982" s="9"/>
      <c r="E982" s="9"/>
      <c r="F982" s="9"/>
      <c r="G982" s="9"/>
      <c r="H982" s="9"/>
      <c r="I982" s="9"/>
    </row>
    <row r="983" spans="2:9" ht="12.75">
      <c r="B983" s="9"/>
      <c r="C983" s="9"/>
      <c r="D983" s="9"/>
      <c r="E983" s="9"/>
      <c r="F983" s="9"/>
      <c r="G983" s="9"/>
      <c r="H983" s="9"/>
      <c r="I983" s="9"/>
    </row>
    <row r="984" spans="2:9" ht="12.75">
      <c r="B984" s="9"/>
      <c r="C984" s="9"/>
      <c r="D984" s="9"/>
      <c r="E984" s="9"/>
      <c r="F984" s="9"/>
      <c r="G984" s="9"/>
      <c r="H984" s="9"/>
      <c r="I984" s="9"/>
    </row>
    <row r="985" spans="2:9" ht="12.75">
      <c r="B985" s="9"/>
      <c r="C985" s="9"/>
      <c r="D985" s="9"/>
      <c r="E985" s="9"/>
      <c r="F985" s="9"/>
      <c r="G985" s="9"/>
      <c r="H985" s="9"/>
      <c r="I985" s="9"/>
    </row>
    <row r="986" spans="2:9" ht="12.75">
      <c r="B986" s="9"/>
      <c r="C986" s="9"/>
      <c r="D986" s="9"/>
      <c r="E986" s="9"/>
      <c r="F986" s="9"/>
      <c r="G986" s="9"/>
      <c r="H986" s="9"/>
      <c r="I986" s="9"/>
    </row>
    <row r="987" spans="2:9" ht="12.75">
      <c r="B987" s="9"/>
      <c r="C987" s="9"/>
      <c r="D987" s="9"/>
      <c r="E987" s="9"/>
      <c r="F987" s="9"/>
      <c r="G987" s="9"/>
      <c r="H987" s="9"/>
      <c r="I987" s="9"/>
    </row>
    <row r="988" spans="2:9" ht="12.75">
      <c r="B988" s="9"/>
      <c r="C988" s="9"/>
      <c r="D988" s="9"/>
      <c r="E988" s="9"/>
      <c r="F988" s="9"/>
      <c r="G988" s="9"/>
      <c r="H988" s="9"/>
      <c r="I988" s="9"/>
    </row>
    <row r="989" spans="2:9" ht="12.75">
      <c r="B989" s="9"/>
      <c r="C989" s="9"/>
      <c r="D989" s="9"/>
      <c r="E989" s="9"/>
      <c r="F989" s="9"/>
      <c r="G989" s="9"/>
      <c r="H989" s="9"/>
      <c r="I989" s="9"/>
    </row>
    <row r="990" spans="2:9" ht="12.75">
      <c r="B990" s="9"/>
      <c r="C990" s="9"/>
      <c r="D990" s="9"/>
      <c r="E990" s="9"/>
      <c r="F990" s="9"/>
      <c r="G990" s="9"/>
      <c r="H990" s="9"/>
      <c r="I990" s="9"/>
    </row>
    <row r="991" spans="2:9" ht="12.75">
      <c r="B991" s="9"/>
      <c r="C991" s="9"/>
      <c r="D991" s="9"/>
      <c r="E991" s="9"/>
      <c r="F991" s="9"/>
      <c r="G991" s="9"/>
      <c r="H991" s="9"/>
      <c r="I991" s="9"/>
    </row>
    <row r="992" spans="2:9" ht="12.75">
      <c r="B992" s="9"/>
      <c r="C992" s="9"/>
      <c r="D992" s="9"/>
      <c r="E992" s="9"/>
      <c r="F992" s="9"/>
      <c r="G992" s="9"/>
      <c r="H992" s="9"/>
      <c r="I992" s="9"/>
    </row>
    <row r="993" spans="2:9" ht="12.75">
      <c r="B993" s="9"/>
      <c r="C993" s="9"/>
      <c r="D993" s="9"/>
      <c r="E993" s="9"/>
      <c r="F993" s="9"/>
      <c r="G993" s="9"/>
      <c r="H993" s="9"/>
      <c r="I993" s="9"/>
    </row>
    <row r="994" spans="2:9" ht="12.75">
      <c r="B994" s="9"/>
      <c r="C994" s="9"/>
      <c r="D994" s="9"/>
      <c r="E994" s="9"/>
      <c r="F994" s="9"/>
      <c r="G994" s="9"/>
      <c r="H994" s="9"/>
      <c r="I994" s="9"/>
    </row>
    <row r="995" spans="2:9" ht="12.75">
      <c r="B995" s="9"/>
      <c r="C995" s="9"/>
      <c r="D995" s="9"/>
      <c r="E995" s="9"/>
      <c r="F995" s="9"/>
      <c r="G995" s="9"/>
      <c r="H995" s="9"/>
      <c r="I995" s="9"/>
    </row>
    <row r="996" spans="2:9" ht="12.75">
      <c r="B996" s="9"/>
      <c r="C996" s="9"/>
      <c r="D996" s="9"/>
      <c r="E996" s="9"/>
      <c r="F996" s="9"/>
      <c r="G996" s="9"/>
      <c r="H996" s="9"/>
      <c r="I996" s="9"/>
    </row>
    <row r="997" spans="2:9" ht="12.75">
      <c r="B997" s="9"/>
      <c r="C997" s="9"/>
      <c r="D997" s="9"/>
      <c r="E997" s="9"/>
      <c r="F997" s="9"/>
      <c r="G997" s="9"/>
      <c r="H997" s="9"/>
      <c r="I997" s="9"/>
    </row>
    <row r="998" spans="2:9" ht="12.75">
      <c r="B998" s="9"/>
      <c r="C998" s="9"/>
      <c r="D998" s="9"/>
      <c r="E998" s="9"/>
      <c r="F998" s="9"/>
      <c r="G998" s="9"/>
      <c r="H998" s="9"/>
      <c r="I998" s="9"/>
    </row>
    <row r="999" spans="2:9" ht="12.75">
      <c r="B999" s="9"/>
      <c r="C999" s="9"/>
      <c r="D999" s="9"/>
      <c r="E999" s="9"/>
      <c r="F999" s="9"/>
      <c r="G999" s="9"/>
      <c r="H999" s="9"/>
      <c r="I999" s="9"/>
    </row>
    <row r="1000" spans="2:9" ht="12.75">
      <c r="B1000" s="9"/>
      <c r="C1000" s="9"/>
      <c r="D1000" s="9"/>
      <c r="E1000" s="9"/>
      <c r="F1000" s="9"/>
      <c r="G1000" s="9"/>
      <c r="H1000" s="9"/>
      <c r="I1000" s="9"/>
    </row>
    <row r="1001" spans="2:9" ht="12.75">
      <c r="B1001" s="9"/>
      <c r="C1001" s="9"/>
      <c r="D1001" s="9"/>
      <c r="E1001" s="9"/>
      <c r="F1001" s="9"/>
      <c r="G1001" s="9"/>
      <c r="H1001" s="9"/>
      <c r="I1001" s="9"/>
    </row>
    <row r="1002" spans="2:9" ht="12.75">
      <c r="B1002" s="9"/>
      <c r="C1002" s="9"/>
      <c r="D1002" s="9"/>
      <c r="E1002" s="9"/>
      <c r="F1002" s="9"/>
      <c r="G1002" s="9"/>
      <c r="H1002" s="9"/>
      <c r="I1002" s="9"/>
    </row>
    <row r="1003" spans="2:9" ht="12.75">
      <c r="B1003" s="9"/>
      <c r="C1003" s="9"/>
      <c r="D1003" s="9"/>
      <c r="E1003" s="9"/>
      <c r="F1003" s="9"/>
      <c r="G1003" s="9"/>
      <c r="H1003" s="9"/>
      <c r="I1003" s="9"/>
    </row>
    <row r="1004" spans="2:9" ht="12.75">
      <c r="B1004" s="9"/>
      <c r="C1004" s="9"/>
      <c r="D1004" s="9"/>
      <c r="E1004" s="9"/>
      <c r="F1004" s="9"/>
      <c r="G1004" s="9"/>
      <c r="H1004" s="9"/>
      <c r="I1004" s="9"/>
    </row>
    <row r="1005" spans="2:9" ht="12.75">
      <c r="B1005" s="9"/>
      <c r="C1005" s="9"/>
      <c r="D1005" s="9"/>
      <c r="E1005" s="9"/>
      <c r="F1005" s="9"/>
      <c r="G1005" s="9"/>
      <c r="H1005" s="9"/>
      <c r="I1005" s="9"/>
    </row>
    <row r="1006" spans="2:9" ht="12.75">
      <c r="B1006" s="9"/>
      <c r="C1006" s="9"/>
      <c r="D1006" s="9"/>
      <c r="E1006" s="9"/>
      <c r="F1006" s="9"/>
      <c r="G1006" s="9"/>
      <c r="H1006" s="9"/>
      <c r="I1006" s="9"/>
    </row>
    <row r="1007" spans="2:9" ht="12.75">
      <c r="B1007" s="9"/>
      <c r="C1007" s="9"/>
      <c r="D1007" s="9"/>
      <c r="E1007" s="9"/>
      <c r="F1007" s="9"/>
      <c r="G1007" s="9"/>
      <c r="H1007" s="9"/>
      <c r="I1007" s="9"/>
    </row>
    <row r="1008" spans="2:9" ht="12.75">
      <c r="B1008" s="9"/>
      <c r="C1008" s="9"/>
      <c r="D1008" s="9"/>
      <c r="E1008" s="9"/>
      <c r="F1008" s="9"/>
      <c r="G1008" s="9"/>
      <c r="H1008" s="9"/>
      <c r="I1008" s="9"/>
    </row>
    <row r="1009" spans="2:9" ht="12.75">
      <c r="B1009" s="9"/>
      <c r="C1009" s="9"/>
      <c r="D1009" s="9"/>
      <c r="E1009" s="9"/>
      <c r="F1009" s="9"/>
      <c r="G1009" s="9"/>
      <c r="H1009" s="9"/>
      <c r="I1009" s="9"/>
    </row>
    <row r="1010" spans="2:9" ht="12.75">
      <c r="B1010" s="9"/>
      <c r="C1010" s="9"/>
      <c r="D1010" s="9"/>
      <c r="E1010" s="9"/>
      <c r="F1010" s="9"/>
      <c r="G1010" s="9"/>
      <c r="H1010" s="9"/>
      <c r="I1010" s="9"/>
    </row>
    <row r="1011" spans="2:9" ht="12.75">
      <c r="B1011" s="9"/>
      <c r="C1011" s="9"/>
      <c r="D1011" s="9"/>
      <c r="E1011" s="9"/>
      <c r="F1011" s="9"/>
      <c r="G1011" s="9"/>
      <c r="H1011" s="9"/>
      <c r="I1011" s="9"/>
    </row>
    <row r="1012" spans="2:9" ht="12.75">
      <c r="B1012" s="9"/>
      <c r="C1012" s="9"/>
      <c r="D1012" s="9"/>
      <c r="E1012" s="9"/>
      <c r="F1012" s="9"/>
      <c r="G1012" s="9"/>
      <c r="H1012" s="9"/>
      <c r="I1012" s="9"/>
    </row>
    <row r="1013" spans="2:9" ht="12.75">
      <c r="B1013" s="9"/>
      <c r="C1013" s="9"/>
      <c r="D1013" s="9"/>
      <c r="E1013" s="9"/>
      <c r="F1013" s="9"/>
      <c r="G1013" s="9"/>
      <c r="H1013" s="9"/>
      <c r="I1013" s="9"/>
    </row>
    <row r="1014" spans="2:9" ht="12.75">
      <c r="B1014" s="9"/>
      <c r="C1014" s="9"/>
      <c r="D1014" s="9"/>
      <c r="E1014" s="9"/>
      <c r="F1014" s="9"/>
      <c r="G1014" s="9"/>
      <c r="H1014" s="9"/>
      <c r="I1014" s="9"/>
    </row>
    <row r="1015" spans="2:9" ht="12.75">
      <c r="B1015" s="9"/>
      <c r="C1015" s="9"/>
      <c r="D1015" s="9"/>
      <c r="E1015" s="9"/>
      <c r="F1015" s="9"/>
      <c r="G1015" s="9"/>
      <c r="H1015" s="9"/>
      <c r="I1015" s="9"/>
    </row>
    <row r="1016" spans="2:9" ht="12.75">
      <c r="B1016" s="9"/>
      <c r="C1016" s="9"/>
      <c r="D1016" s="9"/>
      <c r="E1016" s="9"/>
      <c r="F1016" s="9"/>
      <c r="G1016" s="9"/>
      <c r="H1016" s="9"/>
      <c r="I1016" s="9"/>
    </row>
    <row r="1017" spans="2:9" ht="12.75">
      <c r="B1017" s="9"/>
      <c r="C1017" s="9"/>
      <c r="D1017" s="9"/>
      <c r="E1017" s="9"/>
      <c r="F1017" s="9"/>
      <c r="G1017" s="9"/>
      <c r="H1017" s="9"/>
      <c r="I1017" s="9"/>
    </row>
    <row r="1018" spans="2:9" ht="12.75">
      <c r="B1018" s="9"/>
      <c r="C1018" s="9"/>
      <c r="D1018" s="9"/>
      <c r="E1018" s="9"/>
      <c r="F1018" s="9"/>
      <c r="G1018" s="9"/>
      <c r="H1018" s="9"/>
      <c r="I1018" s="9"/>
    </row>
    <row r="1019" spans="2:9" ht="12.75">
      <c r="B1019" s="9"/>
      <c r="C1019" s="9"/>
      <c r="D1019" s="9"/>
      <c r="E1019" s="9"/>
      <c r="F1019" s="9"/>
      <c r="G1019" s="9"/>
      <c r="H1019" s="9"/>
      <c r="I1019" s="9"/>
    </row>
    <row r="1020" spans="2:9" ht="12.75">
      <c r="B1020" s="9"/>
      <c r="C1020" s="9"/>
      <c r="D1020" s="9"/>
      <c r="E1020" s="9"/>
      <c r="F1020" s="9"/>
      <c r="G1020" s="9"/>
      <c r="H1020" s="9"/>
      <c r="I1020" s="9"/>
    </row>
    <row r="1021" spans="2:9" ht="12.75">
      <c r="B1021" s="9"/>
      <c r="C1021" s="9"/>
      <c r="D1021" s="9"/>
      <c r="E1021" s="9"/>
      <c r="F1021" s="9"/>
      <c r="G1021" s="9"/>
      <c r="H1021" s="9"/>
      <c r="I1021" s="9"/>
    </row>
    <row r="1022" spans="2:9" ht="12.75">
      <c r="B1022" s="9"/>
      <c r="C1022" s="9"/>
      <c r="D1022" s="9"/>
      <c r="E1022" s="9"/>
      <c r="F1022" s="9"/>
      <c r="G1022" s="9"/>
      <c r="H1022" s="9"/>
      <c r="I1022" s="9"/>
    </row>
    <row r="1023" spans="2:9" ht="12.75">
      <c r="B1023" s="9"/>
      <c r="C1023" s="9"/>
      <c r="D1023" s="9"/>
      <c r="E1023" s="9"/>
      <c r="F1023" s="9"/>
      <c r="G1023" s="9"/>
      <c r="H1023" s="9"/>
      <c r="I1023" s="9"/>
    </row>
    <row r="1024" spans="2:9" ht="12.75">
      <c r="B1024" s="9"/>
      <c r="C1024" s="9"/>
      <c r="D1024" s="9"/>
      <c r="E1024" s="9"/>
      <c r="F1024" s="9"/>
      <c r="G1024" s="9"/>
      <c r="H1024" s="9"/>
      <c r="I1024" s="9"/>
    </row>
    <row r="1025" spans="2:9" ht="12.75">
      <c r="B1025" s="9"/>
      <c r="C1025" s="9"/>
      <c r="D1025" s="9"/>
      <c r="E1025" s="9"/>
      <c r="F1025" s="9"/>
      <c r="G1025" s="9"/>
      <c r="H1025" s="9"/>
      <c r="I1025" s="9"/>
    </row>
    <row r="1026" spans="2:9" ht="12.75">
      <c r="B1026" s="9"/>
      <c r="C1026" s="9"/>
      <c r="D1026" s="9"/>
      <c r="E1026" s="9"/>
      <c r="F1026" s="9"/>
      <c r="G1026" s="9"/>
      <c r="H1026" s="9"/>
      <c r="I1026" s="9"/>
    </row>
    <row r="1027" spans="2:9" ht="12.75">
      <c r="B1027" s="9"/>
      <c r="C1027" s="9"/>
      <c r="D1027" s="9"/>
      <c r="E1027" s="9"/>
      <c r="F1027" s="9"/>
      <c r="G1027" s="9"/>
      <c r="H1027" s="9"/>
      <c r="I1027" s="9"/>
    </row>
    <row r="1028" spans="2:9" ht="12.75">
      <c r="B1028" s="9"/>
      <c r="C1028" s="9"/>
      <c r="D1028" s="9"/>
      <c r="E1028" s="9"/>
      <c r="F1028" s="9"/>
      <c r="G1028" s="9"/>
      <c r="H1028" s="9"/>
      <c r="I1028" s="9"/>
    </row>
    <row r="1029" spans="2:9" ht="12.75">
      <c r="B1029" s="9"/>
      <c r="C1029" s="9"/>
      <c r="D1029" s="9"/>
      <c r="E1029" s="9"/>
      <c r="F1029" s="9"/>
      <c r="G1029" s="9"/>
      <c r="H1029" s="9"/>
      <c r="I1029" s="9"/>
    </row>
    <row r="1030" spans="2:9" ht="12.75">
      <c r="B1030" s="9"/>
      <c r="C1030" s="9"/>
      <c r="D1030" s="9"/>
      <c r="E1030" s="9"/>
      <c r="F1030" s="9"/>
      <c r="G1030" s="9"/>
      <c r="H1030" s="9"/>
      <c r="I1030" s="9"/>
    </row>
    <row r="1031" spans="2:9" ht="12.75">
      <c r="B1031" s="9"/>
      <c r="C1031" s="9"/>
      <c r="D1031" s="9"/>
      <c r="E1031" s="9"/>
      <c r="F1031" s="9"/>
      <c r="G1031" s="9"/>
      <c r="H1031" s="9"/>
      <c r="I1031" s="9"/>
    </row>
    <row r="1032" spans="2:9" ht="12.75">
      <c r="B1032" s="9"/>
      <c r="C1032" s="9"/>
      <c r="D1032" s="9"/>
      <c r="E1032" s="9"/>
      <c r="F1032" s="9"/>
      <c r="G1032" s="9"/>
      <c r="H1032" s="9"/>
      <c r="I1032" s="9"/>
    </row>
    <row r="1033" spans="2:9" ht="12.75">
      <c r="B1033" s="9"/>
      <c r="C1033" s="9"/>
      <c r="D1033" s="9"/>
      <c r="E1033" s="9"/>
      <c r="F1033" s="9"/>
      <c r="G1033" s="9"/>
      <c r="H1033" s="9"/>
      <c r="I1033" s="9"/>
    </row>
    <row r="1034" spans="2:9" ht="12.75">
      <c r="B1034" s="9"/>
      <c r="C1034" s="9"/>
      <c r="D1034" s="9"/>
      <c r="E1034" s="9"/>
      <c r="F1034" s="9"/>
      <c r="G1034" s="9"/>
      <c r="H1034" s="9"/>
      <c r="I1034" s="9"/>
    </row>
    <row r="1035" spans="2:9" ht="12.75">
      <c r="B1035" s="9"/>
      <c r="C1035" s="9"/>
      <c r="D1035" s="9"/>
      <c r="E1035" s="9"/>
      <c r="F1035" s="9"/>
      <c r="G1035" s="9"/>
      <c r="H1035" s="9"/>
      <c r="I1035" s="9"/>
    </row>
    <row r="1036" spans="2:9" ht="12.75">
      <c r="B1036" s="9"/>
      <c r="C1036" s="9"/>
      <c r="D1036" s="9"/>
      <c r="E1036" s="9"/>
      <c r="F1036" s="9"/>
      <c r="G1036" s="9"/>
      <c r="H1036" s="9"/>
      <c r="I1036" s="9"/>
    </row>
    <row r="1037" spans="2:9" ht="12.75">
      <c r="B1037" s="9"/>
      <c r="C1037" s="9"/>
      <c r="D1037" s="9"/>
      <c r="E1037" s="9"/>
      <c r="F1037" s="9"/>
      <c r="G1037" s="9"/>
      <c r="H1037" s="9"/>
      <c r="I1037" s="9"/>
    </row>
    <row r="1038" spans="2:9" ht="12.75">
      <c r="B1038" s="9"/>
      <c r="C1038" s="9"/>
      <c r="D1038" s="9"/>
      <c r="E1038" s="9"/>
      <c r="F1038" s="9"/>
      <c r="G1038" s="9"/>
      <c r="H1038" s="9"/>
      <c r="I1038" s="9"/>
    </row>
    <row r="1039" spans="2:9" ht="12.75">
      <c r="B1039" s="9"/>
      <c r="C1039" s="9"/>
      <c r="D1039" s="9"/>
      <c r="E1039" s="9"/>
      <c r="F1039" s="9"/>
      <c r="G1039" s="9"/>
      <c r="H1039" s="9"/>
      <c r="I1039" s="9"/>
    </row>
    <row r="1040" spans="2:9" ht="12.75">
      <c r="B1040" s="9"/>
      <c r="C1040" s="9"/>
      <c r="D1040" s="9"/>
      <c r="E1040" s="9"/>
      <c r="F1040" s="9"/>
      <c r="G1040" s="9"/>
      <c r="H1040" s="9"/>
      <c r="I1040" s="9"/>
    </row>
    <row r="1041" spans="2:9" ht="12.75">
      <c r="B1041" s="9"/>
      <c r="C1041" s="9"/>
      <c r="D1041" s="9"/>
      <c r="E1041" s="9"/>
      <c r="F1041" s="9"/>
      <c r="G1041" s="9"/>
      <c r="H1041" s="9"/>
      <c r="I1041" s="9"/>
    </row>
    <row r="1042" spans="2:9" ht="12.75">
      <c r="B1042" s="9"/>
      <c r="C1042" s="9"/>
      <c r="D1042" s="9"/>
      <c r="E1042" s="9"/>
      <c r="F1042" s="9"/>
      <c r="G1042" s="9"/>
      <c r="H1042" s="9"/>
      <c r="I1042" s="9"/>
    </row>
    <row r="1043" spans="2:9" ht="12.75">
      <c r="B1043" s="9"/>
      <c r="C1043" s="9"/>
      <c r="D1043" s="9"/>
      <c r="E1043" s="9"/>
      <c r="F1043" s="9"/>
      <c r="G1043" s="9"/>
      <c r="H1043" s="9"/>
      <c r="I1043" s="9"/>
    </row>
    <row r="1044" spans="2:9" ht="12.75">
      <c r="B1044" s="9"/>
      <c r="C1044" s="9"/>
      <c r="D1044" s="9"/>
      <c r="E1044" s="9"/>
      <c r="F1044" s="9"/>
      <c r="G1044" s="9"/>
      <c r="H1044" s="9"/>
      <c r="I1044" s="9"/>
    </row>
    <row r="1045" spans="2:9" ht="12.75">
      <c r="B1045" s="9"/>
      <c r="C1045" s="9"/>
      <c r="D1045" s="9"/>
      <c r="E1045" s="9"/>
      <c r="F1045" s="9"/>
      <c r="G1045" s="9"/>
      <c r="H1045" s="9"/>
      <c r="I1045" s="9"/>
    </row>
    <row r="1046" spans="2:9" ht="12.75">
      <c r="B1046" s="9"/>
      <c r="C1046" s="9"/>
      <c r="D1046" s="9"/>
      <c r="E1046" s="9"/>
      <c r="F1046" s="9"/>
      <c r="G1046" s="9"/>
      <c r="H1046" s="9"/>
      <c r="I1046" s="9"/>
    </row>
    <row r="1047" spans="2:9" ht="12.75">
      <c r="B1047" s="9"/>
      <c r="C1047" s="9"/>
      <c r="D1047" s="9"/>
      <c r="E1047" s="9"/>
      <c r="F1047" s="9"/>
      <c r="G1047" s="9"/>
      <c r="H1047" s="9"/>
      <c r="I1047" s="9"/>
    </row>
    <row r="1048" spans="2:9" ht="12.75">
      <c r="B1048" s="9"/>
      <c r="C1048" s="9"/>
      <c r="D1048" s="9"/>
      <c r="E1048" s="9"/>
      <c r="F1048" s="9"/>
      <c r="G1048" s="9"/>
      <c r="H1048" s="9"/>
      <c r="I1048" s="9"/>
    </row>
    <row r="1049" spans="2:9" ht="12.75">
      <c r="B1049" s="9"/>
      <c r="C1049" s="9"/>
      <c r="D1049" s="9"/>
      <c r="E1049" s="9"/>
      <c r="F1049" s="9"/>
      <c r="G1049" s="9"/>
      <c r="H1049" s="9"/>
      <c r="I1049" s="9"/>
    </row>
    <row r="1050" spans="2:9" ht="12.75">
      <c r="B1050" s="9"/>
      <c r="C1050" s="9"/>
      <c r="D1050" s="9"/>
      <c r="E1050" s="9"/>
      <c r="F1050" s="9"/>
      <c r="G1050" s="9"/>
      <c r="H1050" s="9"/>
      <c r="I1050" s="9"/>
    </row>
    <row r="1051" spans="2:9" ht="12.75">
      <c r="B1051" s="9"/>
      <c r="C1051" s="9"/>
      <c r="D1051" s="9"/>
      <c r="E1051" s="9"/>
      <c r="F1051" s="9"/>
      <c r="G1051" s="9"/>
      <c r="H1051" s="9"/>
      <c r="I1051" s="9"/>
    </row>
    <row r="1052" spans="2:9" ht="12.75">
      <c r="B1052" s="9"/>
      <c r="C1052" s="9"/>
      <c r="D1052" s="9"/>
      <c r="E1052" s="9"/>
      <c r="F1052" s="9"/>
      <c r="G1052" s="9"/>
      <c r="H1052" s="9"/>
      <c r="I1052" s="9"/>
    </row>
    <row r="1053" spans="2:9" ht="12.75">
      <c r="B1053" s="9"/>
      <c r="C1053" s="9"/>
      <c r="D1053" s="9"/>
      <c r="E1053" s="9"/>
      <c r="F1053" s="9"/>
      <c r="G1053" s="9"/>
      <c r="H1053" s="9"/>
      <c r="I1053" s="9"/>
    </row>
    <row r="1054" spans="2:9" ht="12.75">
      <c r="B1054" s="9"/>
      <c r="C1054" s="9"/>
      <c r="D1054" s="9"/>
      <c r="E1054" s="9"/>
      <c r="F1054" s="9"/>
      <c r="G1054" s="9"/>
      <c r="H1054" s="9"/>
      <c r="I1054" s="9"/>
    </row>
    <row r="1055" spans="2:9" ht="12.75">
      <c r="B1055" s="9"/>
      <c r="C1055" s="9"/>
      <c r="D1055" s="9"/>
      <c r="E1055" s="9"/>
      <c r="F1055" s="9"/>
      <c r="G1055" s="9"/>
      <c r="H1055" s="9"/>
      <c r="I1055" s="9"/>
    </row>
    <row r="1056" spans="2:9" ht="12.75">
      <c r="B1056" s="9"/>
      <c r="C1056" s="9"/>
      <c r="D1056" s="9"/>
      <c r="E1056" s="9"/>
      <c r="F1056" s="9"/>
      <c r="G1056" s="9"/>
      <c r="H1056" s="9"/>
      <c r="I1056" s="9"/>
    </row>
    <row r="1057" spans="2:9" ht="12.75">
      <c r="B1057" s="9"/>
      <c r="C1057" s="9"/>
      <c r="D1057" s="9"/>
      <c r="E1057" s="9"/>
      <c r="F1057" s="9"/>
      <c r="G1057" s="9"/>
      <c r="H1057" s="9"/>
      <c r="I1057" s="9"/>
    </row>
    <row r="1058" spans="2:9" ht="12.75">
      <c r="B1058" s="9"/>
      <c r="C1058" s="9"/>
      <c r="D1058" s="9"/>
      <c r="E1058" s="9"/>
      <c r="F1058" s="9"/>
      <c r="G1058" s="9"/>
      <c r="H1058" s="9"/>
      <c r="I1058" s="9"/>
    </row>
    <row r="1059" spans="2:9" ht="12.75">
      <c r="B1059" s="9"/>
      <c r="C1059" s="9"/>
      <c r="D1059" s="9"/>
      <c r="E1059" s="9"/>
      <c r="F1059" s="9"/>
      <c r="G1059" s="9"/>
      <c r="H1059" s="9"/>
      <c r="I1059" s="9"/>
    </row>
    <row r="1060" spans="2:9" ht="12.75">
      <c r="B1060" s="9"/>
      <c r="C1060" s="9"/>
      <c r="D1060" s="9"/>
      <c r="E1060" s="9"/>
      <c r="F1060" s="9"/>
      <c r="G1060" s="9"/>
      <c r="H1060" s="9"/>
      <c r="I1060" s="9"/>
    </row>
    <row r="1061" spans="2:9" ht="12.75">
      <c r="B1061" s="9"/>
      <c r="C1061" s="9"/>
      <c r="D1061" s="9"/>
      <c r="E1061" s="9"/>
      <c r="F1061" s="9"/>
      <c r="G1061" s="9"/>
      <c r="H1061" s="9"/>
      <c r="I1061" s="9"/>
    </row>
    <row r="1062" spans="2:9" ht="12.75">
      <c r="B1062" s="9"/>
      <c r="C1062" s="9"/>
      <c r="D1062" s="9"/>
      <c r="E1062" s="9"/>
      <c r="F1062" s="9"/>
      <c r="G1062" s="9"/>
      <c r="H1062" s="9"/>
      <c r="I1062" s="9"/>
    </row>
    <row r="1063" spans="2:9" ht="12.75">
      <c r="B1063" s="9"/>
      <c r="C1063" s="9"/>
      <c r="D1063" s="9"/>
      <c r="E1063" s="9"/>
      <c r="F1063" s="9"/>
      <c r="G1063" s="9"/>
      <c r="H1063" s="9"/>
      <c r="I1063" s="9"/>
    </row>
    <row r="1064" spans="2:9" ht="12.75">
      <c r="B1064" s="9"/>
      <c r="C1064" s="9"/>
      <c r="D1064" s="9"/>
      <c r="E1064" s="9"/>
      <c r="F1064" s="9"/>
      <c r="G1064" s="9"/>
      <c r="H1064" s="9"/>
      <c r="I1064" s="9"/>
    </row>
    <row r="1065" spans="2:9" ht="12.75">
      <c r="B1065" s="9"/>
      <c r="C1065" s="9"/>
      <c r="D1065" s="9"/>
      <c r="E1065" s="9"/>
      <c r="F1065" s="9"/>
      <c r="G1065" s="9"/>
      <c r="H1065" s="9"/>
      <c r="I1065" s="9"/>
    </row>
    <row r="1066" spans="2:9" ht="12.75">
      <c r="B1066" s="9"/>
      <c r="C1066" s="9"/>
      <c r="D1066" s="9"/>
      <c r="E1066" s="9"/>
      <c r="F1066" s="9"/>
      <c r="G1066" s="9"/>
      <c r="H1066" s="9"/>
      <c r="I1066" s="9"/>
    </row>
    <row r="1067" spans="2:9" ht="12.75">
      <c r="B1067" s="9"/>
      <c r="C1067" s="9"/>
      <c r="D1067" s="9"/>
      <c r="E1067" s="9"/>
      <c r="F1067" s="9"/>
      <c r="G1067" s="9"/>
      <c r="H1067" s="9"/>
      <c r="I1067" s="9"/>
    </row>
    <row r="1068" spans="2:9" ht="12.75">
      <c r="B1068" s="9"/>
      <c r="C1068" s="9"/>
      <c r="D1068" s="9"/>
      <c r="E1068" s="9"/>
      <c r="F1068" s="9"/>
      <c r="G1068" s="9"/>
      <c r="H1068" s="9"/>
      <c r="I1068" s="9"/>
    </row>
    <row r="1069" spans="2:9" ht="12.75">
      <c r="B1069" s="9"/>
      <c r="C1069" s="9"/>
      <c r="D1069" s="9"/>
      <c r="E1069" s="9"/>
      <c r="F1069" s="9"/>
      <c r="G1069" s="9"/>
      <c r="H1069" s="9"/>
      <c r="I1069" s="9"/>
    </row>
    <row r="1070" spans="2:9" ht="12.75">
      <c r="B1070" s="9"/>
      <c r="C1070" s="9"/>
      <c r="D1070" s="9"/>
      <c r="E1070" s="9"/>
      <c r="F1070" s="9"/>
      <c r="G1070" s="9"/>
      <c r="H1070" s="9"/>
      <c r="I1070" s="9"/>
    </row>
    <row r="1071" spans="2:9" ht="12.75">
      <c r="B1071" s="9"/>
      <c r="C1071" s="9"/>
      <c r="D1071" s="9"/>
      <c r="E1071" s="9"/>
      <c r="F1071" s="9"/>
      <c r="G1071" s="9"/>
      <c r="H1071" s="9"/>
      <c r="I1071" s="9"/>
    </row>
    <row r="1072" spans="2:9" ht="12.75">
      <c r="B1072" s="9"/>
      <c r="C1072" s="9"/>
      <c r="D1072" s="9"/>
      <c r="E1072" s="9"/>
      <c r="F1072" s="9"/>
      <c r="G1072" s="9"/>
      <c r="H1072" s="9"/>
      <c r="I1072" s="9"/>
    </row>
    <row r="1073" spans="2:9" ht="12.75">
      <c r="B1073" s="9"/>
      <c r="C1073" s="9"/>
      <c r="D1073" s="9"/>
      <c r="E1073" s="9"/>
      <c r="F1073" s="9"/>
      <c r="G1073" s="9"/>
      <c r="H1073" s="9"/>
      <c r="I1073" s="9"/>
    </row>
    <row r="1074" spans="2:9" ht="12.75">
      <c r="B1074" s="9"/>
      <c r="C1074" s="9"/>
      <c r="D1074" s="9"/>
      <c r="E1074" s="9"/>
      <c r="F1074" s="9"/>
      <c r="G1074" s="9"/>
      <c r="H1074" s="9"/>
      <c r="I1074" s="9"/>
    </row>
    <row r="1075" spans="2:9" ht="12.75">
      <c r="B1075" s="9"/>
      <c r="C1075" s="9"/>
      <c r="D1075" s="9"/>
      <c r="E1075" s="9"/>
      <c r="F1075" s="9"/>
      <c r="G1075" s="9"/>
      <c r="H1075" s="9"/>
      <c r="I1075" s="9"/>
    </row>
    <row r="1076" spans="2:9" ht="12.75">
      <c r="B1076" s="9"/>
      <c r="C1076" s="9"/>
      <c r="D1076" s="9"/>
      <c r="E1076" s="9"/>
      <c r="F1076" s="9"/>
      <c r="G1076" s="9"/>
      <c r="H1076" s="9"/>
      <c r="I1076" s="9"/>
    </row>
    <row r="1077" spans="2:9" ht="12.75">
      <c r="B1077" s="9"/>
      <c r="C1077" s="9"/>
      <c r="D1077" s="9"/>
      <c r="E1077" s="9"/>
      <c r="F1077" s="9"/>
      <c r="G1077" s="9"/>
      <c r="H1077" s="9"/>
      <c r="I1077" s="9"/>
    </row>
    <row r="1078" spans="2:9" ht="12.75">
      <c r="B1078" s="9"/>
      <c r="C1078" s="9"/>
      <c r="D1078" s="9"/>
      <c r="E1078" s="9"/>
      <c r="F1078" s="9"/>
      <c r="G1078" s="9"/>
      <c r="H1078" s="9"/>
      <c r="I1078" s="9"/>
    </row>
    <row r="1079" spans="2:9" ht="12.75">
      <c r="B1079" s="9"/>
      <c r="C1079" s="9"/>
      <c r="D1079" s="9"/>
      <c r="E1079" s="9"/>
      <c r="F1079" s="9"/>
      <c r="G1079" s="9"/>
      <c r="H1079" s="9"/>
      <c r="I1079" s="9"/>
    </row>
    <row r="1080" spans="2:9" ht="12.75">
      <c r="B1080" s="9"/>
      <c r="C1080" s="9"/>
      <c r="D1080" s="9"/>
      <c r="E1080" s="9"/>
      <c r="F1080" s="9"/>
      <c r="G1080" s="9"/>
      <c r="H1080" s="9"/>
      <c r="I1080" s="9"/>
    </row>
    <row r="1081" spans="2:9" ht="12.75">
      <c r="B1081" s="9"/>
      <c r="C1081" s="9"/>
      <c r="D1081" s="9"/>
      <c r="E1081" s="9"/>
      <c r="F1081" s="9"/>
      <c r="G1081" s="9"/>
      <c r="H1081" s="9"/>
      <c r="I1081" s="9"/>
    </row>
    <row r="1082" spans="2:9" ht="12.75">
      <c r="B1082" s="9"/>
      <c r="C1082" s="9"/>
      <c r="D1082" s="9"/>
      <c r="E1082" s="9"/>
      <c r="F1082" s="9"/>
      <c r="G1082" s="9"/>
      <c r="H1082" s="9"/>
      <c r="I1082" s="9"/>
    </row>
    <row r="1083" spans="2:9" ht="12.75">
      <c r="B1083" s="9"/>
      <c r="C1083" s="9"/>
      <c r="D1083" s="9"/>
      <c r="E1083" s="9"/>
      <c r="F1083" s="9"/>
      <c r="G1083" s="9"/>
      <c r="H1083" s="9"/>
      <c r="I1083" s="9"/>
    </row>
    <row r="1084" spans="2:9" ht="12.75">
      <c r="B1084" s="9"/>
      <c r="C1084" s="9"/>
      <c r="D1084" s="9"/>
      <c r="E1084" s="9"/>
      <c r="F1084" s="9"/>
      <c r="G1084" s="9"/>
      <c r="H1084" s="9"/>
      <c r="I1084" s="9"/>
    </row>
    <row r="1085" spans="2:9" ht="12.75">
      <c r="B1085" s="9"/>
      <c r="C1085" s="9"/>
      <c r="D1085" s="9"/>
      <c r="E1085" s="9"/>
      <c r="F1085" s="9"/>
      <c r="G1085" s="9"/>
      <c r="H1085" s="9"/>
      <c r="I1085" s="9"/>
    </row>
    <row r="1086" spans="2:9" ht="12.75">
      <c r="B1086" s="9"/>
      <c r="C1086" s="9"/>
      <c r="D1086" s="9"/>
      <c r="E1086" s="9"/>
      <c r="F1086" s="9"/>
      <c r="G1086" s="9"/>
      <c r="H1086" s="9"/>
      <c r="I1086" s="9"/>
    </row>
    <row r="1087" spans="2:9" ht="12.75">
      <c r="B1087" s="9"/>
      <c r="C1087" s="9"/>
      <c r="D1087" s="9"/>
      <c r="E1087" s="9"/>
      <c r="F1087" s="9"/>
      <c r="G1087" s="9"/>
      <c r="H1087" s="9"/>
      <c r="I1087" s="9"/>
    </row>
    <row r="1088" spans="2:9" ht="12.75">
      <c r="B1088" s="9"/>
      <c r="C1088" s="9"/>
      <c r="D1088" s="9"/>
      <c r="E1088" s="9"/>
      <c r="F1088" s="9"/>
      <c r="G1088" s="9"/>
      <c r="H1088" s="9"/>
      <c r="I1088" s="9"/>
    </row>
    <row r="1089" spans="2:9" ht="12.75">
      <c r="B1089" s="9"/>
      <c r="C1089" s="9"/>
      <c r="D1089" s="9"/>
      <c r="E1089" s="9"/>
      <c r="F1089" s="9"/>
      <c r="G1089" s="9"/>
      <c r="H1089" s="9"/>
      <c r="I1089" s="9"/>
    </row>
    <row r="1090" spans="2:9" ht="12.75">
      <c r="B1090" s="9"/>
      <c r="C1090" s="9"/>
      <c r="D1090" s="9"/>
      <c r="E1090" s="9"/>
      <c r="F1090" s="9"/>
      <c r="G1090" s="9"/>
      <c r="H1090" s="9"/>
      <c r="I1090" s="9"/>
    </row>
    <row r="1091" spans="2:9" ht="12.75">
      <c r="B1091" s="9"/>
      <c r="C1091" s="9"/>
      <c r="D1091" s="9"/>
      <c r="E1091" s="9"/>
      <c r="F1091" s="9"/>
      <c r="G1091" s="9"/>
      <c r="H1091" s="9"/>
      <c r="I1091" s="9"/>
    </row>
    <row r="1092" spans="2:9" ht="12.75">
      <c r="B1092" s="9"/>
      <c r="C1092" s="9"/>
      <c r="D1092" s="9"/>
      <c r="E1092" s="9"/>
      <c r="F1092" s="9"/>
      <c r="G1092" s="9"/>
      <c r="H1092" s="9"/>
      <c r="I1092" s="9"/>
    </row>
    <row r="1093" spans="2:9" ht="12.75">
      <c r="B1093" s="9"/>
      <c r="C1093" s="9"/>
      <c r="D1093" s="9"/>
      <c r="E1093" s="9"/>
      <c r="F1093" s="9"/>
      <c r="G1093" s="9"/>
      <c r="H1093" s="9"/>
      <c r="I1093" s="9"/>
    </row>
    <row r="1094" spans="2:9" ht="12.75">
      <c r="B1094" s="9"/>
      <c r="C1094" s="9"/>
      <c r="D1094" s="9"/>
      <c r="E1094" s="9"/>
      <c r="F1094" s="9"/>
      <c r="G1094" s="9"/>
      <c r="H1094" s="9"/>
      <c r="I1094" s="9"/>
    </row>
    <row r="1095" spans="2:9" ht="12.75">
      <c r="B1095" s="9"/>
      <c r="C1095" s="9"/>
      <c r="D1095" s="9"/>
      <c r="E1095" s="9"/>
      <c r="F1095" s="9"/>
      <c r="G1095" s="9"/>
      <c r="H1095" s="9"/>
      <c r="I1095" s="9"/>
    </row>
    <row r="1096" spans="2:9" ht="12.75">
      <c r="B1096" s="9"/>
      <c r="C1096" s="9"/>
      <c r="D1096" s="9"/>
      <c r="E1096" s="9"/>
      <c r="F1096" s="9"/>
      <c r="G1096" s="9"/>
      <c r="H1096" s="9"/>
      <c r="I1096" s="9"/>
    </row>
    <row r="1097" spans="2:9" ht="12.75">
      <c r="B1097" s="9"/>
      <c r="C1097" s="9"/>
      <c r="D1097" s="9"/>
      <c r="E1097" s="9"/>
      <c r="F1097" s="9"/>
      <c r="G1097" s="9"/>
      <c r="H1097" s="9"/>
      <c r="I1097" s="9"/>
    </row>
    <row r="1098" spans="2:9" ht="12.75">
      <c r="B1098" s="9"/>
      <c r="C1098" s="9"/>
      <c r="D1098" s="9"/>
      <c r="E1098" s="9"/>
      <c r="F1098" s="9"/>
      <c r="G1098" s="9"/>
      <c r="H1098" s="9"/>
      <c r="I1098" s="9"/>
    </row>
    <row r="1099" spans="2:9" ht="12.75">
      <c r="B1099" s="9"/>
      <c r="C1099" s="9"/>
      <c r="D1099" s="9"/>
      <c r="E1099" s="9"/>
      <c r="F1099" s="9"/>
      <c r="G1099" s="9"/>
      <c r="H1099" s="9"/>
      <c r="I1099" s="9"/>
    </row>
    <row r="1100" spans="2:9" ht="12.75">
      <c r="B1100" s="9"/>
      <c r="C1100" s="9"/>
      <c r="D1100" s="9"/>
      <c r="E1100" s="9"/>
      <c r="F1100" s="9"/>
      <c r="G1100" s="9"/>
      <c r="H1100" s="9"/>
      <c r="I1100" s="9"/>
    </row>
    <row r="1101" spans="2:9" ht="12.75">
      <c r="B1101" s="9"/>
      <c r="C1101" s="9"/>
      <c r="D1101" s="9"/>
      <c r="E1101" s="9"/>
      <c r="F1101" s="9"/>
      <c r="G1101" s="9"/>
      <c r="H1101" s="9"/>
      <c r="I1101" s="9"/>
    </row>
    <row r="1102" spans="2:9" ht="12.75">
      <c r="B1102" s="9"/>
      <c r="C1102" s="9"/>
      <c r="D1102" s="9"/>
      <c r="E1102" s="9"/>
      <c r="F1102" s="9"/>
      <c r="G1102" s="9"/>
      <c r="H1102" s="9"/>
      <c r="I1102" s="9"/>
    </row>
    <row r="1103" spans="2:9" ht="12.75">
      <c r="B1103" s="9"/>
      <c r="C1103" s="9"/>
      <c r="D1103" s="9"/>
      <c r="E1103" s="9"/>
      <c r="F1103" s="9"/>
      <c r="G1103" s="9"/>
      <c r="H1103" s="9"/>
      <c r="I1103" s="9"/>
    </row>
    <row r="1104" spans="2:9" ht="12.75">
      <c r="B1104" s="9"/>
      <c r="C1104" s="9"/>
      <c r="D1104" s="9"/>
      <c r="E1104" s="9"/>
      <c r="F1104" s="9"/>
      <c r="G1104" s="9"/>
      <c r="H1104" s="9"/>
      <c r="I1104" s="9"/>
    </row>
    <row r="1105" spans="2:9" ht="12.75">
      <c r="B1105" s="9"/>
      <c r="C1105" s="9"/>
      <c r="D1105" s="9"/>
      <c r="E1105" s="9"/>
      <c r="F1105" s="9"/>
      <c r="G1105" s="9"/>
      <c r="H1105" s="9"/>
      <c r="I1105" s="9"/>
    </row>
    <row r="1106" spans="2:9" ht="12.75">
      <c r="B1106" s="9"/>
      <c r="C1106" s="9"/>
      <c r="D1106" s="9"/>
      <c r="E1106" s="9"/>
      <c r="F1106" s="9"/>
      <c r="G1106" s="9"/>
      <c r="H1106" s="9"/>
      <c r="I1106" s="9"/>
    </row>
    <row r="1107" spans="2:9" ht="12.75">
      <c r="B1107" s="9"/>
      <c r="C1107" s="9"/>
      <c r="D1107" s="9"/>
      <c r="E1107" s="9"/>
      <c r="F1107" s="9"/>
      <c r="G1107" s="9"/>
      <c r="H1107" s="9"/>
      <c r="I1107" s="9"/>
    </row>
    <row r="1108" spans="2:9" ht="12.75">
      <c r="B1108" s="9"/>
      <c r="C1108" s="9"/>
      <c r="D1108" s="9"/>
      <c r="E1108" s="9"/>
      <c r="F1108" s="9"/>
      <c r="G1108" s="9"/>
      <c r="H1108" s="9"/>
      <c r="I1108" s="9"/>
    </row>
    <row r="1109" spans="2:9" ht="12.75">
      <c r="B1109" s="9"/>
      <c r="C1109" s="9"/>
      <c r="D1109" s="9"/>
      <c r="E1109" s="9"/>
      <c r="F1109" s="9"/>
      <c r="G1109" s="9"/>
      <c r="H1109" s="9"/>
      <c r="I1109" s="9"/>
    </row>
    <row r="1110" spans="2:9" ht="12.75">
      <c r="B1110" s="9"/>
      <c r="C1110" s="9"/>
      <c r="D1110" s="9"/>
      <c r="E1110" s="9"/>
      <c r="F1110" s="9"/>
      <c r="G1110" s="9"/>
      <c r="H1110" s="9"/>
      <c r="I1110" s="9"/>
    </row>
    <row r="1111" spans="2:9" ht="12.75">
      <c r="B1111" s="9"/>
      <c r="C1111" s="9"/>
      <c r="D1111" s="9"/>
      <c r="E1111" s="9"/>
      <c r="F1111" s="9"/>
      <c r="G1111" s="9"/>
      <c r="H1111" s="9"/>
      <c r="I1111" s="9"/>
    </row>
    <row r="1112" spans="2:9" ht="12.75">
      <c r="B1112" s="9"/>
      <c r="C1112" s="9"/>
      <c r="D1112" s="9"/>
      <c r="E1112" s="9"/>
      <c r="F1112" s="9"/>
      <c r="G1112" s="9"/>
      <c r="H1112" s="9"/>
      <c r="I1112" s="9"/>
    </row>
    <row r="1113" spans="2:9" ht="12.75">
      <c r="B1113" s="9"/>
      <c r="C1113" s="9"/>
      <c r="D1113" s="9"/>
      <c r="E1113" s="9"/>
      <c r="F1113" s="9"/>
      <c r="G1113" s="9"/>
      <c r="H1113" s="9"/>
      <c r="I1113" s="9"/>
    </row>
    <row r="1114" spans="2:9" ht="12.75">
      <c r="B1114" s="9"/>
      <c r="C1114" s="9"/>
      <c r="D1114" s="9"/>
      <c r="E1114" s="9"/>
      <c r="F1114" s="9"/>
      <c r="G1114" s="9"/>
      <c r="H1114" s="9"/>
      <c r="I1114" s="9"/>
    </row>
    <row r="1115" spans="2:9" ht="12.75">
      <c r="B1115" s="9"/>
      <c r="C1115" s="9"/>
      <c r="D1115" s="9"/>
      <c r="E1115" s="9"/>
      <c r="F1115" s="9"/>
      <c r="G1115" s="9"/>
      <c r="H1115" s="9"/>
      <c r="I1115" s="9"/>
    </row>
    <row r="1116" spans="2:9" ht="12.75">
      <c r="B1116" s="9"/>
      <c r="C1116" s="9"/>
      <c r="D1116" s="9"/>
      <c r="E1116" s="9"/>
      <c r="F1116" s="9"/>
      <c r="G1116" s="9"/>
      <c r="H1116" s="9"/>
      <c r="I1116" s="9"/>
    </row>
    <row r="1117" spans="2:9" ht="12.75">
      <c r="B1117" s="9"/>
      <c r="C1117" s="9"/>
      <c r="D1117" s="9"/>
      <c r="E1117" s="9"/>
      <c r="F1117" s="9"/>
      <c r="G1117" s="9"/>
      <c r="H1117" s="9"/>
      <c r="I1117" s="9"/>
    </row>
    <row r="1118" spans="2:9" ht="12.75">
      <c r="B1118" s="9"/>
      <c r="C1118" s="9"/>
      <c r="D1118" s="9"/>
      <c r="E1118" s="9"/>
      <c r="F1118" s="9"/>
      <c r="G1118" s="9"/>
      <c r="H1118" s="9"/>
      <c r="I1118" s="9"/>
    </row>
    <row r="1119" spans="2:9" ht="12.75">
      <c r="B1119" s="9"/>
      <c r="C1119" s="9"/>
      <c r="D1119" s="9"/>
      <c r="E1119" s="9"/>
      <c r="F1119" s="9"/>
      <c r="G1119" s="9"/>
      <c r="H1119" s="9"/>
      <c r="I1119" s="9"/>
    </row>
    <row r="1120" spans="2:9" ht="12.75">
      <c r="B1120" s="9"/>
      <c r="C1120" s="9"/>
      <c r="D1120" s="9"/>
      <c r="E1120" s="9"/>
      <c r="F1120" s="9"/>
      <c r="G1120" s="9"/>
      <c r="H1120" s="9"/>
      <c r="I1120" s="9"/>
    </row>
    <row r="1121" spans="2:9" ht="12.75">
      <c r="B1121" s="9"/>
      <c r="C1121" s="9"/>
      <c r="D1121" s="9"/>
      <c r="E1121" s="9"/>
      <c r="F1121" s="9"/>
      <c r="G1121" s="9"/>
      <c r="H1121" s="9"/>
      <c r="I1121" s="9"/>
    </row>
    <row r="1122" spans="2:9" ht="12.75">
      <c r="B1122" s="9"/>
      <c r="C1122" s="9"/>
      <c r="D1122" s="9"/>
      <c r="E1122" s="9"/>
      <c r="F1122" s="9"/>
      <c r="G1122" s="9"/>
      <c r="H1122" s="9"/>
      <c r="I1122" s="9"/>
    </row>
    <row r="1123" spans="2:9" ht="12.75">
      <c r="B1123" s="9"/>
      <c r="C1123" s="9"/>
      <c r="D1123" s="9"/>
      <c r="E1123" s="9"/>
      <c r="F1123" s="9"/>
      <c r="G1123" s="9"/>
      <c r="H1123" s="9"/>
      <c r="I1123" s="9"/>
    </row>
    <row r="1124" spans="2:9" ht="12.75">
      <c r="B1124" s="9"/>
      <c r="C1124" s="9"/>
      <c r="D1124" s="9"/>
      <c r="E1124" s="9"/>
      <c r="F1124" s="9"/>
      <c r="G1124" s="9"/>
      <c r="H1124" s="9"/>
      <c r="I1124" s="9"/>
    </row>
    <row r="1125" spans="2:9" ht="12.75">
      <c r="B1125" s="9"/>
      <c r="C1125" s="9"/>
      <c r="D1125" s="9"/>
      <c r="E1125" s="9"/>
      <c r="F1125" s="9"/>
      <c r="G1125" s="9"/>
      <c r="H1125" s="9"/>
      <c r="I1125" s="9"/>
    </row>
    <row r="1126" spans="2:9" ht="12.75">
      <c r="B1126" s="9"/>
      <c r="C1126" s="9"/>
      <c r="D1126" s="9"/>
      <c r="E1126" s="9"/>
      <c r="F1126" s="9"/>
      <c r="G1126" s="9"/>
      <c r="H1126" s="9"/>
      <c r="I1126" s="9"/>
    </row>
    <row r="1127" spans="2:9" ht="12.75">
      <c r="B1127" s="9"/>
      <c r="C1127" s="9"/>
      <c r="D1127" s="9"/>
      <c r="E1127" s="9"/>
      <c r="F1127" s="9"/>
      <c r="G1127" s="9"/>
      <c r="H1127" s="9"/>
      <c r="I1127" s="9"/>
    </row>
    <row r="1128" spans="2:9" ht="12.75">
      <c r="B1128" s="9"/>
      <c r="C1128" s="9"/>
      <c r="D1128" s="9"/>
      <c r="E1128" s="9"/>
      <c r="F1128" s="9"/>
      <c r="G1128" s="9"/>
      <c r="H1128" s="9"/>
      <c r="I1128" s="9"/>
    </row>
    <row r="1129" spans="2:9" ht="12.75">
      <c r="B1129" s="9"/>
      <c r="C1129" s="9"/>
      <c r="D1129" s="9"/>
      <c r="E1129" s="9"/>
      <c r="F1129" s="9"/>
      <c r="G1129" s="9"/>
      <c r="H1129" s="9"/>
      <c r="I1129" s="9"/>
    </row>
    <row r="1130" spans="2:9" ht="12.75">
      <c r="B1130" s="9"/>
      <c r="C1130" s="9"/>
      <c r="D1130" s="9"/>
      <c r="E1130" s="9"/>
      <c r="F1130" s="9"/>
      <c r="G1130" s="9"/>
      <c r="H1130" s="9"/>
      <c r="I1130" s="9"/>
    </row>
    <row r="1131" spans="2:9" ht="12.75">
      <c r="B1131" s="9"/>
      <c r="C1131" s="9"/>
      <c r="D1131" s="9"/>
      <c r="E1131" s="9"/>
      <c r="F1131" s="9"/>
      <c r="G1131" s="9"/>
      <c r="H1131" s="9"/>
      <c r="I1131" s="9"/>
    </row>
    <row r="1132" spans="2:9" ht="12.75">
      <c r="B1132" s="9"/>
      <c r="C1132" s="9"/>
      <c r="D1132" s="9"/>
      <c r="E1132" s="9"/>
      <c r="F1132" s="9"/>
      <c r="G1132" s="9"/>
      <c r="H1132" s="9"/>
      <c r="I1132" s="9"/>
    </row>
    <row r="1133" spans="2:9" ht="12.75">
      <c r="B1133" s="9"/>
      <c r="C1133" s="9"/>
      <c r="D1133" s="9"/>
      <c r="E1133" s="9"/>
      <c r="F1133" s="9"/>
      <c r="G1133" s="9"/>
      <c r="H1133" s="9"/>
      <c r="I1133" s="9"/>
    </row>
    <row r="1134" spans="2:9" ht="12.75">
      <c r="B1134" s="9"/>
      <c r="C1134" s="9"/>
      <c r="D1134" s="9"/>
      <c r="E1134" s="9"/>
      <c r="F1134" s="9"/>
      <c r="G1134" s="9"/>
      <c r="H1134" s="9"/>
      <c r="I1134" s="9"/>
    </row>
    <row r="1135" spans="2:9" ht="12.75">
      <c r="B1135" s="9"/>
      <c r="C1135" s="9"/>
      <c r="D1135" s="9"/>
      <c r="E1135" s="9"/>
      <c r="F1135" s="9"/>
      <c r="G1135" s="9"/>
      <c r="H1135" s="9"/>
      <c r="I1135" s="9"/>
    </row>
    <row r="1136" spans="2:9" ht="12.75">
      <c r="B1136" s="9"/>
      <c r="C1136" s="9"/>
      <c r="D1136" s="9"/>
      <c r="E1136" s="9"/>
      <c r="F1136" s="9"/>
      <c r="G1136" s="9"/>
      <c r="H1136" s="9"/>
      <c r="I1136" s="9"/>
    </row>
    <row r="1137" spans="2:9" ht="12.75">
      <c r="B1137" s="9"/>
      <c r="C1137" s="9"/>
      <c r="D1137" s="9"/>
      <c r="E1137" s="9"/>
      <c r="F1137" s="9"/>
      <c r="G1137" s="9"/>
      <c r="H1137" s="9"/>
      <c r="I1137" s="9"/>
    </row>
    <row r="1138" spans="2:9" ht="12.75">
      <c r="B1138" s="9"/>
      <c r="C1138" s="9"/>
      <c r="D1138" s="9"/>
      <c r="E1138" s="9"/>
      <c r="F1138" s="9"/>
      <c r="G1138" s="9"/>
      <c r="H1138" s="9"/>
      <c r="I1138" s="9"/>
    </row>
    <row r="1139" spans="2:9" ht="12.75">
      <c r="B1139" s="9"/>
      <c r="C1139" s="9"/>
      <c r="D1139" s="9"/>
      <c r="E1139" s="9"/>
      <c r="F1139" s="9"/>
      <c r="G1139" s="9"/>
      <c r="H1139" s="9"/>
      <c r="I1139" s="9"/>
    </row>
    <row r="1140" spans="2:9" ht="12.75">
      <c r="B1140" s="9"/>
      <c r="C1140" s="9"/>
      <c r="D1140" s="9"/>
      <c r="E1140" s="9"/>
      <c r="F1140" s="9"/>
      <c r="G1140" s="9"/>
      <c r="H1140" s="9"/>
      <c r="I1140" s="9"/>
    </row>
    <row r="1141" spans="2:9" ht="12.75">
      <c r="B1141" s="9"/>
      <c r="C1141" s="9"/>
      <c r="D1141" s="9"/>
      <c r="E1141" s="9"/>
      <c r="F1141" s="9"/>
      <c r="G1141" s="9"/>
      <c r="H1141" s="9"/>
      <c r="I1141" s="9"/>
    </row>
    <row r="1142" spans="2:9" ht="12.75">
      <c r="B1142" s="9"/>
      <c r="C1142" s="9"/>
      <c r="D1142" s="9"/>
      <c r="E1142" s="9"/>
      <c r="F1142" s="9"/>
      <c r="G1142" s="9"/>
      <c r="H1142" s="9"/>
      <c r="I1142" s="9"/>
    </row>
    <row r="1143" spans="2:9" ht="12.75">
      <c r="B1143" s="9"/>
      <c r="C1143" s="9"/>
      <c r="D1143" s="9"/>
      <c r="E1143" s="9"/>
      <c r="F1143" s="9"/>
      <c r="G1143" s="9"/>
      <c r="H1143" s="9"/>
      <c r="I1143" s="9"/>
    </row>
    <row r="1144" spans="2:9" ht="12.75">
      <c r="B1144" s="9"/>
      <c r="C1144" s="9"/>
      <c r="D1144" s="9"/>
      <c r="E1144" s="9"/>
      <c r="F1144" s="9"/>
      <c r="G1144" s="9"/>
      <c r="H1144" s="9"/>
      <c r="I1144" s="9"/>
    </row>
    <row r="1145" spans="2:9" ht="12.75">
      <c r="B1145" s="9"/>
      <c r="C1145" s="9"/>
      <c r="D1145" s="9"/>
      <c r="E1145" s="9"/>
      <c r="F1145" s="9"/>
      <c r="G1145" s="9"/>
      <c r="H1145" s="9"/>
      <c r="I1145" s="9"/>
    </row>
    <row r="1146" spans="2:9" ht="12.75">
      <c r="B1146" s="9"/>
      <c r="C1146" s="9"/>
      <c r="D1146" s="9"/>
      <c r="E1146" s="9"/>
      <c r="F1146" s="9"/>
      <c r="G1146" s="9"/>
      <c r="H1146" s="9"/>
      <c r="I1146" s="9"/>
    </row>
    <row r="1147" spans="2:9" ht="12.75">
      <c r="B1147" s="9"/>
      <c r="C1147" s="9"/>
      <c r="D1147" s="9"/>
      <c r="E1147" s="9"/>
      <c r="F1147" s="9"/>
      <c r="G1147" s="9"/>
      <c r="H1147" s="9"/>
      <c r="I1147" s="9"/>
    </row>
    <row r="1148" spans="2:9" ht="12.75">
      <c r="B1148" s="9"/>
      <c r="C1148" s="9"/>
      <c r="D1148" s="9"/>
      <c r="E1148" s="9"/>
      <c r="F1148" s="9"/>
      <c r="G1148" s="9"/>
      <c r="H1148" s="9"/>
      <c r="I1148" s="9"/>
    </row>
    <row r="1149" spans="2:9" ht="12.75">
      <c r="B1149" s="9"/>
      <c r="C1149" s="9"/>
      <c r="D1149" s="9"/>
      <c r="E1149" s="9"/>
      <c r="F1149" s="9"/>
      <c r="G1149" s="9"/>
      <c r="H1149" s="9"/>
      <c r="I1149" s="9"/>
    </row>
    <row r="1150" spans="2:9" ht="12.75">
      <c r="B1150" s="9"/>
      <c r="C1150" s="9"/>
      <c r="D1150" s="9"/>
      <c r="E1150" s="9"/>
      <c r="F1150" s="9"/>
      <c r="G1150" s="9"/>
      <c r="H1150" s="9"/>
      <c r="I1150" s="9"/>
    </row>
    <row r="1151" spans="2:9" ht="12.75">
      <c r="B1151" s="9"/>
      <c r="C1151" s="9"/>
      <c r="D1151" s="9"/>
      <c r="E1151" s="9"/>
      <c r="F1151" s="9"/>
      <c r="G1151" s="9"/>
      <c r="H1151" s="9"/>
      <c r="I1151" s="9"/>
    </row>
    <row r="1152" spans="2:9" ht="12.75">
      <c r="B1152" s="9"/>
      <c r="C1152" s="9"/>
      <c r="D1152" s="9"/>
      <c r="E1152" s="9"/>
      <c r="F1152" s="9"/>
      <c r="G1152" s="9"/>
      <c r="H1152" s="9"/>
      <c r="I1152" s="9"/>
    </row>
    <row r="1153" spans="2:9" ht="12.75">
      <c r="B1153" s="9"/>
      <c r="C1153" s="9"/>
      <c r="D1153" s="9"/>
      <c r="E1153" s="9"/>
      <c r="F1153" s="9"/>
      <c r="G1153" s="9"/>
      <c r="H1153" s="9"/>
      <c r="I1153" s="9"/>
    </row>
    <row r="1154" spans="2:9" ht="12.75">
      <c r="B1154" s="9"/>
      <c r="C1154" s="9"/>
      <c r="D1154" s="9"/>
      <c r="E1154" s="9"/>
      <c r="F1154" s="9"/>
      <c r="G1154" s="9"/>
      <c r="H1154" s="9"/>
      <c r="I1154" s="9"/>
    </row>
    <row r="1155" spans="2:9" ht="12.75">
      <c r="B1155" s="9"/>
      <c r="C1155" s="9"/>
      <c r="D1155" s="9"/>
      <c r="E1155" s="9"/>
      <c r="F1155" s="9"/>
      <c r="G1155" s="9"/>
      <c r="H1155" s="9"/>
      <c r="I1155" s="9"/>
    </row>
    <row r="1156" spans="2:9" ht="12.75">
      <c r="B1156" s="9"/>
      <c r="C1156" s="9"/>
      <c r="D1156" s="9"/>
      <c r="E1156" s="9"/>
      <c r="F1156" s="9"/>
      <c r="G1156" s="9"/>
      <c r="H1156" s="9"/>
      <c r="I1156" s="9"/>
    </row>
    <row r="1157" spans="2:9" ht="12.75">
      <c r="B1157" s="9"/>
      <c r="C1157" s="9"/>
      <c r="D1157" s="9"/>
      <c r="E1157" s="9"/>
      <c r="F1157" s="9"/>
      <c r="G1157" s="9"/>
      <c r="H1157" s="9"/>
      <c r="I1157" s="9"/>
    </row>
    <row r="1158" spans="2:9" ht="12.75">
      <c r="B1158" s="9"/>
      <c r="C1158" s="9"/>
      <c r="D1158" s="9"/>
      <c r="E1158" s="9"/>
      <c r="F1158" s="9"/>
      <c r="G1158" s="9"/>
      <c r="H1158" s="9"/>
      <c r="I1158" s="9"/>
    </row>
    <row r="1159" spans="2:9" ht="12.75">
      <c r="B1159" s="9"/>
      <c r="C1159" s="9"/>
      <c r="D1159" s="9"/>
      <c r="E1159" s="9"/>
      <c r="F1159" s="9"/>
      <c r="G1159" s="9"/>
      <c r="H1159" s="9"/>
      <c r="I1159" s="9"/>
    </row>
    <row r="1160" spans="2:9" ht="12.75">
      <c r="B1160" s="9"/>
      <c r="C1160" s="9"/>
      <c r="D1160" s="9"/>
      <c r="E1160" s="9"/>
      <c r="F1160" s="9"/>
      <c r="G1160" s="9"/>
      <c r="H1160" s="9"/>
      <c r="I1160" s="9"/>
    </row>
    <row r="1161" spans="2:9" ht="12.75">
      <c r="B1161" s="9"/>
      <c r="C1161" s="9"/>
      <c r="D1161" s="9"/>
      <c r="E1161" s="9"/>
      <c r="F1161" s="9"/>
      <c r="G1161" s="9"/>
      <c r="H1161" s="9"/>
      <c r="I1161" s="9"/>
    </row>
    <row r="1162" spans="2:9" ht="12.75">
      <c r="B1162" s="9"/>
      <c r="C1162" s="9"/>
      <c r="D1162" s="9"/>
      <c r="E1162" s="9"/>
      <c r="F1162" s="9"/>
      <c r="G1162" s="9"/>
      <c r="H1162" s="9"/>
      <c r="I1162" s="9"/>
    </row>
    <row r="1163" spans="2:9" ht="12.75">
      <c r="B1163" s="9"/>
      <c r="C1163" s="9"/>
      <c r="D1163" s="9"/>
      <c r="E1163" s="9"/>
      <c r="F1163" s="9"/>
      <c r="G1163" s="9"/>
      <c r="H1163" s="9"/>
      <c r="I1163" s="9"/>
    </row>
    <row r="1164" spans="2:9" ht="12.75">
      <c r="B1164" s="9"/>
      <c r="C1164" s="9"/>
      <c r="D1164" s="9"/>
      <c r="E1164" s="9"/>
      <c r="F1164" s="9"/>
      <c r="G1164" s="9"/>
      <c r="H1164" s="9"/>
      <c r="I1164" s="9"/>
    </row>
    <row r="1165" spans="2:9" ht="12.75">
      <c r="B1165" s="9"/>
      <c r="C1165" s="9"/>
      <c r="D1165" s="9"/>
      <c r="E1165" s="9"/>
      <c r="F1165" s="9"/>
      <c r="G1165" s="9"/>
      <c r="H1165" s="9"/>
      <c r="I1165" s="9"/>
    </row>
    <row r="1166" spans="2:9" ht="12.75">
      <c r="B1166" s="9"/>
      <c r="C1166" s="9"/>
      <c r="D1166" s="9"/>
      <c r="E1166" s="9"/>
      <c r="F1166" s="9"/>
      <c r="G1166" s="9"/>
      <c r="H1166" s="9"/>
      <c r="I1166" s="9"/>
    </row>
    <row r="1167" spans="2:9" ht="12.75">
      <c r="B1167" s="9"/>
      <c r="C1167" s="9"/>
      <c r="D1167" s="9"/>
      <c r="E1167" s="9"/>
      <c r="F1167" s="9"/>
      <c r="G1167" s="9"/>
      <c r="H1167" s="9"/>
      <c r="I1167" s="9"/>
    </row>
    <row r="1168" spans="2:9" ht="12.75">
      <c r="B1168" s="9"/>
      <c r="C1168" s="9"/>
      <c r="D1168" s="9"/>
      <c r="E1168" s="9"/>
      <c r="F1168" s="9"/>
      <c r="G1168" s="9"/>
      <c r="H1168" s="9"/>
      <c r="I1168" s="9"/>
    </row>
    <row r="1169" spans="2:9" ht="12.75">
      <c r="B1169" s="9"/>
      <c r="C1169" s="9"/>
      <c r="D1169" s="9"/>
      <c r="E1169" s="9"/>
      <c r="F1169" s="9"/>
      <c r="G1169" s="9"/>
      <c r="H1169" s="9"/>
      <c r="I1169" s="9"/>
    </row>
    <row r="1170" spans="2:9" ht="12.75">
      <c r="B1170" s="9"/>
      <c r="C1170" s="9"/>
      <c r="D1170" s="9"/>
      <c r="E1170" s="9"/>
      <c r="F1170" s="9"/>
      <c r="G1170" s="9"/>
      <c r="H1170" s="9"/>
      <c r="I1170" s="9"/>
    </row>
    <row r="1171" spans="2:9" ht="12.75">
      <c r="B1171" s="9"/>
      <c r="C1171" s="9"/>
      <c r="D1171" s="9"/>
      <c r="E1171" s="9"/>
      <c r="F1171" s="9"/>
      <c r="G1171" s="9"/>
      <c r="H1171" s="9"/>
      <c r="I1171" s="9"/>
    </row>
    <row r="1172" spans="2:9" ht="12.75">
      <c r="B1172" s="9"/>
      <c r="C1172" s="9"/>
      <c r="D1172" s="9"/>
      <c r="E1172" s="9"/>
      <c r="F1172" s="9"/>
      <c r="G1172" s="9"/>
      <c r="H1172" s="9"/>
      <c r="I1172" s="9"/>
    </row>
    <row r="1173" spans="2:9" ht="12.75">
      <c r="B1173" s="9"/>
      <c r="C1173" s="9"/>
      <c r="D1173" s="9"/>
      <c r="E1173" s="9"/>
      <c r="F1173" s="9"/>
      <c r="G1173" s="9"/>
      <c r="H1173" s="9"/>
      <c r="I1173" s="9"/>
    </row>
    <row r="1174" spans="2:9" ht="12.75">
      <c r="B1174" s="9"/>
      <c r="C1174" s="9"/>
      <c r="D1174" s="9"/>
      <c r="E1174" s="9"/>
      <c r="F1174" s="9"/>
      <c r="G1174" s="9"/>
      <c r="H1174" s="9"/>
      <c r="I1174" s="9"/>
    </row>
    <row r="1175" spans="2:9" ht="12.75">
      <c r="B1175" s="9"/>
      <c r="C1175" s="9"/>
      <c r="D1175" s="9"/>
      <c r="E1175" s="9"/>
      <c r="F1175" s="9"/>
      <c r="G1175" s="9"/>
      <c r="H1175" s="9"/>
      <c r="I1175" s="9"/>
    </row>
    <row r="1176" spans="2:9" ht="12.75">
      <c r="B1176" s="9"/>
      <c r="C1176" s="9"/>
      <c r="D1176" s="9"/>
      <c r="E1176" s="9"/>
      <c r="F1176" s="9"/>
      <c r="G1176" s="9"/>
      <c r="H1176" s="9"/>
      <c r="I1176" s="9"/>
    </row>
    <row r="1177" spans="2:9" ht="12.75">
      <c r="B1177" s="9"/>
      <c r="C1177" s="9"/>
      <c r="D1177" s="9"/>
      <c r="E1177" s="9"/>
      <c r="F1177" s="9"/>
      <c r="G1177" s="9"/>
      <c r="H1177" s="9"/>
      <c r="I1177" s="9"/>
    </row>
    <row r="1178" spans="2:9" ht="12.75">
      <c r="B1178" s="9"/>
      <c r="C1178" s="9"/>
      <c r="D1178" s="9"/>
      <c r="E1178" s="9"/>
      <c r="F1178" s="9"/>
      <c r="G1178" s="9"/>
      <c r="H1178" s="9"/>
      <c r="I1178" s="9"/>
    </row>
    <row r="1179" spans="2:9" ht="12.75">
      <c r="B1179" s="9"/>
      <c r="C1179" s="9"/>
      <c r="D1179" s="9"/>
      <c r="E1179" s="9"/>
      <c r="F1179" s="9"/>
      <c r="G1179" s="9"/>
      <c r="H1179" s="9"/>
      <c r="I1179" s="9"/>
    </row>
    <row r="1180" spans="2:9" ht="12.75">
      <c r="B1180" s="9"/>
      <c r="C1180" s="9"/>
      <c r="D1180" s="9"/>
      <c r="E1180" s="9"/>
      <c r="F1180" s="9"/>
      <c r="G1180" s="9"/>
      <c r="H1180" s="9"/>
      <c r="I1180" s="9"/>
    </row>
    <row r="1181" spans="2:9" ht="12.75">
      <c r="B1181" s="9"/>
      <c r="C1181" s="9"/>
      <c r="D1181" s="9"/>
      <c r="E1181" s="9"/>
      <c r="F1181" s="9"/>
      <c r="G1181" s="9"/>
      <c r="H1181" s="9"/>
      <c r="I1181" s="9"/>
    </row>
    <row r="1182" spans="2:9" ht="12.75">
      <c r="B1182" s="9"/>
      <c r="C1182" s="9"/>
      <c r="D1182" s="9"/>
      <c r="E1182" s="9"/>
      <c r="F1182" s="9"/>
      <c r="G1182" s="9"/>
      <c r="H1182" s="9"/>
      <c r="I1182" s="9"/>
    </row>
    <row r="1183" spans="2:9" ht="12.75">
      <c r="B1183" s="9"/>
      <c r="C1183" s="9"/>
      <c r="D1183" s="9"/>
      <c r="E1183" s="9"/>
      <c r="F1183" s="9"/>
      <c r="G1183" s="9"/>
      <c r="H1183" s="9"/>
      <c r="I1183" s="9"/>
    </row>
    <row r="1184" spans="2:9" ht="12.75">
      <c r="B1184" s="9"/>
      <c r="C1184" s="9"/>
      <c r="D1184" s="9"/>
      <c r="E1184" s="9"/>
      <c r="F1184" s="9"/>
      <c r="G1184" s="9"/>
      <c r="H1184" s="9"/>
      <c r="I1184" s="9"/>
    </row>
    <row r="1185" spans="2:9" ht="12.75">
      <c r="B1185" s="9"/>
      <c r="C1185" s="9"/>
      <c r="D1185" s="9"/>
      <c r="E1185" s="9"/>
      <c r="F1185" s="9"/>
      <c r="G1185" s="9"/>
      <c r="H1185" s="9"/>
      <c r="I1185" s="9"/>
    </row>
    <row r="1186" spans="2:9" ht="12.75">
      <c r="B1186" s="9"/>
      <c r="C1186" s="9"/>
      <c r="D1186" s="9"/>
      <c r="E1186" s="9"/>
      <c r="F1186" s="9"/>
      <c r="G1186" s="9"/>
      <c r="H1186" s="9"/>
      <c r="I1186" s="9"/>
    </row>
    <row r="1187" spans="2:9" ht="12.75">
      <c r="B1187" s="9"/>
      <c r="C1187" s="9"/>
      <c r="D1187" s="9"/>
      <c r="E1187" s="9"/>
      <c r="F1187" s="9"/>
      <c r="G1187" s="9"/>
      <c r="H1187" s="9"/>
      <c r="I1187" s="9"/>
    </row>
    <row r="1188" spans="2:9" ht="12.75">
      <c r="B1188" s="9"/>
      <c r="C1188" s="9"/>
      <c r="D1188" s="9"/>
      <c r="E1188" s="9"/>
      <c r="F1188" s="9"/>
      <c r="G1188" s="9"/>
      <c r="H1188" s="9"/>
      <c r="I1188" s="9"/>
    </row>
    <row r="1189" spans="2:9" ht="12.75">
      <c r="B1189" s="9"/>
      <c r="C1189" s="9"/>
      <c r="D1189" s="9"/>
      <c r="E1189" s="9"/>
      <c r="F1189" s="9"/>
      <c r="G1189" s="9"/>
      <c r="H1189" s="9"/>
      <c r="I1189" s="9"/>
    </row>
    <row r="1190" spans="2:9" ht="12.75">
      <c r="B1190" s="9"/>
      <c r="C1190" s="9"/>
      <c r="D1190" s="9"/>
      <c r="E1190" s="9"/>
      <c r="F1190" s="9"/>
      <c r="G1190" s="9"/>
      <c r="H1190" s="9"/>
      <c r="I1190" s="9"/>
    </row>
    <row r="1191" spans="2:9" ht="12.75">
      <c r="B1191" s="9"/>
      <c r="C1191" s="9"/>
      <c r="D1191" s="9"/>
      <c r="E1191" s="9"/>
      <c r="F1191" s="9"/>
      <c r="G1191" s="9"/>
      <c r="H1191" s="9"/>
      <c r="I1191" s="9"/>
    </row>
    <row r="1192" spans="2:9" ht="12.75">
      <c r="B1192" s="9"/>
      <c r="C1192" s="9"/>
      <c r="D1192" s="9"/>
      <c r="E1192" s="9"/>
      <c r="F1192" s="9"/>
      <c r="G1192" s="9"/>
      <c r="H1192" s="9"/>
      <c r="I1192" s="9"/>
    </row>
    <row r="1193" spans="2:9" ht="12.75">
      <c r="B1193" s="9"/>
      <c r="C1193" s="9"/>
      <c r="D1193" s="9"/>
      <c r="E1193" s="9"/>
      <c r="F1193" s="9"/>
      <c r="G1193" s="9"/>
      <c r="H1193" s="9"/>
      <c r="I1193" s="9"/>
    </row>
    <row r="1194" spans="2:9" ht="12.75">
      <c r="B1194" s="9"/>
      <c r="C1194" s="9"/>
      <c r="D1194" s="9"/>
      <c r="E1194" s="9"/>
      <c r="F1194" s="9"/>
      <c r="G1194" s="9"/>
      <c r="H1194" s="9"/>
      <c r="I1194" s="9"/>
    </row>
    <row r="1195" spans="2:9" ht="12.75">
      <c r="B1195" s="9"/>
      <c r="C1195" s="9"/>
      <c r="D1195" s="9"/>
      <c r="E1195" s="9"/>
      <c r="F1195" s="9"/>
      <c r="G1195" s="9"/>
      <c r="H1195" s="9"/>
      <c r="I1195" s="9"/>
    </row>
    <row r="1196" spans="2:9" ht="12.75">
      <c r="B1196" s="9"/>
      <c r="C1196" s="9"/>
      <c r="D1196" s="9"/>
      <c r="E1196" s="9"/>
      <c r="F1196" s="9"/>
      <c r="G1196" s="9"/>
      <c r="H1196" s="9"/>
      <c r="I1196" s="9"/>
    </row>
    <row r="1197" spans="2:9" ht="12.75">
      <c r="B1197" s="9"/>
      <c r="C1197" s="9"/>
      <c r="D1197" s="9"/>
      <c r="E1197" s="9"/>
      <c r="F1197" s="9"/>
      <c r="G1197" s="9"/>
      <c r="H1197" s="9"/>
      <c r="I1197" s="9"/>
    </row>
    <row r="1198" spans="2:9" ht="12.75">
      <c r="B1198" s="9"/>
      <c r="C1198" s="9"/>
      <c r="D1198" s="9"/>
      <c r="E1198" s="9"/>
      <c r="F1198" s="9"/>
      <c r="G1198" s="9"/>
      <c r="H1198" s="9"/>
      <c r="I1198" s="9"/>
    </row>
    <row r="1199" spans="2:9" ht="12.75">
      <c r="B1199" s="9"/>
      <c r="C1199" s="9"/>
      <c r="D1199" s="9"/>
      <c r="E1199" s="9"/>
      <c r="F1199" s="9"/>
      <c r="G1199" s="9"/>
      <c r="H1199" s="9"/>
      <c r="I1199" s="9"/>
    </row>
    <row r="1200" spans="2:9" ht="12.75">
      <c r="B1200" s="9"/>
      <c r="C1200" s="9"/>
      <c r="D1200" s="9"/>
      <c r="E1200" s="9"/>
      <c r="F1200" s="9"/>
      <c r="G1200" s="9"/>
      <c r="H1200" s="9"/>
      <c r="I1200" s="9"/>
    </row>
    <row r="1201" spans="2:9" ht="12.75">
      <c r="B1201" s="9"/>
      <c r="C1201" s="9"/>
      <c r="D1201" s="9"/>
      <c r="E1201" s="9"/>
      <c r="F1201" s="9"/>
      <c r="G1201" s="9"/>
      <c r="H1201" s="9"/>
      <c r="I1201" s="9"/>
    </row>
    <row r="1202" spans="2:9" ht="12.75">
      <c r="B1202" s="9"/>
      <c r="C1202" s="9"/>
      <c r="D1202" s="9"/>
      <c r="E1202" s="9"/>
      <c r="F1202" s="9"/>
      <c r="G1202" s="9"/>
      <c r="H1202" s="9"/>
      <c r="I1202" s="9"/>
    </row>
    <row r="1203" spans="2:9" ht="12.75">
      <c r="B1203" s="9"/>
      <c r="C1203" s="9"/>
      <c r="D1203" s="9"/>
      <c r="E1203" s="9"/>
      <c r="F1203" s="9"/>
      <c r="G1203" s="9"/>
      <c r="H1203" s="9"/>
      <c r="I1203" s="9"/>
    </row>
    <row r="1204" spans="2:9" ht="12.75">
      <c r="B1204" s="9"/>
      <c r="C1204" s="9"/>
      <c r="D1204" s="9"/>
      <c r="E1204" s="9"/>
      <c r="F1204" s="9"/>
      <c r="G1204" s="9"/>
      <c r="H1204" s="9"/>
      <c r="I1204" s="9"/>
    </row>
    <row r="1205" spans="2:9" ht="12.75">
      <c r="B1205" s="9"/>
      <c r="C1205" s="9"/>
      <c r="D1205" s="9"/>
      <c r="E1205" s="9"/>
      <c r="F1205" s="9"/>
      <c r="G1205" s="9"/>
      <c r="H1205" s="9"/>
      <c r="I1205" s="9"/>
    </row>
    <row r="1206" spans="2:9" ht="12.75">
      <c r="B1206" s="9"/>
      <c r="C1206" s="9"/>
      <c r="D1206" s="9"/>
      <c r="E1206" s="9"/>
      <c r="F1206" s="9"/>
      <c r="G1206" s="9"/>
      <c r="H1206" s="9"/>
      <c r="I1206" s="9"/>
    </row>
    <row r="1207" spans="2:9" ht="12.75">
      <c r="B1207" s="9"/>
      <c r="C1207" s="9"/>
      <c r="D1207" s="9"/>
      <c r="E1207" s="9"/>
      <c r="F1207" s="9"/>
      <c r="G1207" s="9"/>
      <c r="H1207" s="9"/>
      <c r="I1207" s="9"/>
    </row>
    <row r="1208" spans="2:9" ht="12.75">
      <c r="B1208" s="9"/>
      <c r="C1208" s="9"/>
      <c r="D1208" s="9"/>
      <c r="E1208" s="9"/>
      <c r="F1208" s="9"/>
      <c r="G1208" s="9"/>
      <c r="H1208" s="9"/>
      <c r="I1208" s="9"/>
    </row>
    <row r="1209" spans="2:9" ht="12.75">
      <c r="B1209" s="9"/>
      <c r="C1209" s="9"/>
      <c r="D1209" s="9"/>
      <c r="E1209" s="9"/>
      <c r="F1209" s="9"/>
      <c r="G1209" s="9"/>
      <c r="H1209" s="9"/>
      <c r="I1209" s="9"/>
    </row>
    <row r="1210" spans="2:9" ht="12.75">
      <c r="B1210" s="9"/>
      <c r="C1210" s="9"/>
      <c r="D1210" s="9"/>
      <c r="E1210" s="9"/>
      <c r="F1210" s="9"/>
      <c r="G1210" s="9"/>
      <c r="H1210" s="9"/>
      <c r="I1210" s="9"/>
    </row>
    <row r="1211" spans="2:9" ht="12.75">
      <c r="B1211" s="9"/>
      <c r="C1211" s="9"/>
      <c r="D1211" s="9"/>
      <c r="E1211" s="9"/>
      <c r="F1211" s="9"/>
      <c r="G1211" s="9"/>
      <c r="H1211" s="9"/>
      <c r="I1211" s="9"/>
    </row>
    <row r="1212" spans="2:9" ht="12.75">
      <c r="B1212" s="9"/>
      <c r="C1212" s="9"/>
      <c r="D1212" s="9"/>
      <c r="E1212" s="9"/>
      <c r="F1212" s="9"/>
      <c r="G1212" s="9"/>
      <c r="H1212" s="9"/>
      <c r="I1212" s="9"/>
    </row>
    <row r="1213" spans="2:9" ht="12.75">
      <c r="B1213" s="9"/>
      <c r="C1213" s="9"/>
      <c r="D1213" s="9"/>
      <c r="E1213" s="9"/>
      <c r="F1213" s="9"/>
      <c r="G1213" s="9"/>
      <c r="H1213" s="9"/>
      <c r="I1213" s="9"/>
    </row>
    <row r="1214" spans="2:9" ht="12.75">
      <c r="B1214" s="9"/>
      <c r="C1214" s="9"/>
      <c r="D1214" s="9"/>
      <c r="E1214" s="9"/>
      <c r="F1214" s="9"/>
      <c r="G1214" s="9"/>
      <c r="H1214" s="9"/>
      <c r="I1214" s="9"/>
    </row>
    <row r="1215" spans="2:9" ht="12.75">
      <c r="B1215" s="9"/>
      <c r="C1215" s="9"/>
      <c r="D1215" s="9"/>
      <c r="E1215" s="9"/>
      <c r="F1215" s="9"/>
      <c r="G1215" s="9"/>
      <c r="H1215" s="9"/>
      <c r="I1215" s="9"/>
    </row>
    <row r="1216" spans="2:9" ht="12.75">
      <c r="B1216" s="9"/>
      <c r="C1216" s="9"/>
      <c r="D1216" s="9"/>
      <c r="E1216" s="9"/>
      <c r="F1216" s="9"/>
      <c r="G1216" s="9"/>
      <c r="H1216" s="9"/>
      <c r="I1216" s="9"/>
    </row>
    <row r="1217" spans="2:9" ht="12.75">
      <c r="B1217" s="9"/>
      <c r="C1217" s="9"/>
      <c r="D1217" s="9"/>
      <c r="E1217" s="9"/>
      <c r="F1217" s="9"/>
      <c r="G1217" s="9"/>
      <c r="H1217" s="9"/>
      <c r="I1217" s="9"/>
    </row>
    <row r="1218" spans="2:9" ht="12.75">
      <c r="B1218" s="9"/>
      <c r="C1218" s="9"/>
      <c r="D1218" s="9"/>
      <c r="E1218" s="9"/>
      <c r="F1218" s="9"/>
      <c r="G1218" s="9"/>
      <c r="H1218" s="9"/>
      <c r="I1218" s="9"/>
    </row>
    <row r="1219" spans="2:9" ht="12.75">
      <c r="B1219" s="9"/>
      <c r="C1219" s="9"/>
      <c r="D1219" s="9"/>
      <c r="E1219" s="9"/>
      <c r="F1219" s="9"/>
      <c r="G1219" s="9"/>
      <c r="H1219" s="9"/>
      <c r="I1219" s="9"/>
    </row>
    <row r="1220" spans="2:9" ht="12.75">
      <c r="B1220" s="9"/>
      <c r="C1220" s="9"/>
      <c r="D1220" s="9"/>
      <c r="E1220" s="9"/>
      <c r="F1220" s="9"/>
      <c r="G1220" s="9"/>
      <c r="H1220" s="9"/>
      <c r="I1220" s="9"/>
    </row>
    <row r="1221" spans="2:9" ht="12.75">
      <c r="B1221" s="9"/>
      <c r="C1221" s="9"/>
      <c r="D1221" s="9"/>
      <c r="E1221" s="9"/>
      <c r="F1221" s="9"/>
      <c r="G1221" s="9"/>
      <c r="H1221" s="9"/>
      <c r="I1221" s="9"/>
    </row>
    <row r="1222" spans="2:9" ht="12.75">
      <c r="B1222" s="9"/>
      <c r="C1222" s="9"/>
      <c r="D1222" s="9"/>
      <c r="E1222" s="9"/>
      <c r="F1222" s="9"/>
      <c r="G1222" s="9"/>
      <c r="H1222" s="9"/>
      <c r="I1222" s="9"/>
    </row>
    <row r="1223" spans="2:9" ht="12.75">
      <c r="B1223" s="9"/>
      <c r="C1223" s="9"/>
      <c r="D1223" s="9"/>
      <c r="E1223" s="9"/>
      <c r="F1223" s="9"/>
      <c r="G1223" s="9"/>
      <c r="H1223" s="9"/>
      <c r="I1223" s="9"/>
    </row>
    <row r="1224" spans="2:9" ht="12.75">
      <c r="B1224" s="9"/>
      <c r="C1224" s="9"/>
      <c r="D1224" s="9"/>
      <c r="E1224" s="9"/>
      <c r="F1224" s="9"/>
      <c r="G1224" s="9"/>
      <c r="H1224" s="9"/>
      <c r="I1224" s="9"/>
    </row>
  </sheetData>
  <sheetProtection/>
  <mergeCells count="2">
    <mergeCell ref="A2:I2"/>
    <mergeCell ref="B5:C5"/>
  </mergeCells>
  <printOptions horizontalCentered="1"/>
  <pageMargins left="0.5" right="0.5" top="0.75" bottom="0.75" header="0.5" footer="0.5"/>
  <pageSetup fitToHeight="1" fitToWidth="1" horizontalDpi="600" verticalDpi="600" orientation="portrait" scale="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8"/>
  <sheetViews>
    <sheetView zoomScale="94" zoomScaleNormal="94" zoomScalePageLayoutView="0" workbookViewId="0" topLeftCell="A1">
      <pane xSplit="1" ySplit="10" topLeftCell="B17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00" sqref="B200"/>
    </sheetView>
  </sheetViews>
  <sheetFormatPr defaultColWidth="9.140625" defaultRowHeight="12.75"/>
  <cols>
    <col min="1" max="1" width="12.421875" style="14" customWidth="1"/>
    <col min="2" max="2" width="19.140625" style="14" customWidth="1"/>
    <col min="3" max="3" width="29.28125" style="14" customWidth="1"/>
    <col min="4" max="4" width="14.140625" style="14" bestFit="1" customWidth="1"/>
    <col min="5" max="5" width="21.140625" style="14" customWidth="1"/>
    <col min="6" max="6" width="15.7109375" style="14" customWidth="1"/>
    <col min="7" max="7" width="20.140625" style="14" customWidth="1"/>
    <col min="8" max="9" width="14.140625" style="14" bestFit="1" customWidth="1"/>
    <col min="10" max="10" width="12.28125" style="14" customWidth="1"/>
    <col min="11" max="12" width="9.140625" style="14" customWidth="1"/>
    <col min="13" max="13" width="12.421875" style="14" bestFit="1" customWidth="1"/>
    <col min="14" max="16384" width="9.140625" style="14" customWidth="1"/>
  </cols>
  <sheetData>
    <row r="1" spans="2:9" ht="12.75">
      <c r="B1" s="14" t="s">
        <v>16</v>
      </c>
      <c r="C1" s="14" t="s">
        <v>16</v>
      </c>
      <c r="D1" s="14" t="s">
        <v>16</v>
      </c>
      <c r="E1" s="14" t="s">
        <v>16</v>
      </c>
      <c r="F1" s="14" t="s">
        <v>16</v>
      </c>
      <c r="G1" s="14" t="s">
        <v>16</v>
      </c>
      <c r="H1" s="14" t="s">
        <v>16</v>
      </c>
      <c r="I1" s="14" t="s">
        <v>16</v>
      </c>
    </row>
    <row r="2" spans="2:9" ht="12.75">
      <c r="B2" s="14" t="s">
        <v>28</v>
      </c>
      <c r="C2" s="14" t="s">
        <v>28</v>
      </c>
      <c r="D2" s="14" t="s">
        <v>28</v>
      </c>
      <c r="E2" s="14" t="s">
        <v>28</v>
      </c>
      <c r="F2" s="14" t="s">
        <v>28</v>
      </c>
      <c r="G2" s="14" t="s">
        <v>28</v>
      </c>
      <c r="H2" s="14" t="s">
        <v>28</v>
      </c>
      <c r="I2" s="14" t="s">
        <v>28</v>
      </c>
    </row>
    <row r="3" spans="2:9" ht="12.75">
      <c r="B3" s="14" t="s">
        <v>17</v>
      </c>
      <c r="C3" s="14" t="s">
        <v>17</v>
      </c>
      <c r="D3" s="14" t="s">
        <v>17</v>
      </c>
      <c r="E3" s="14" t="s">
        <v>17</v>
      </c>
      <c r="F3" s="14" t="s">
        <v>17</v>
      </c>
      <c r="G3" s="14" t="s">
        <v>17</v>
      </c>
      <c r="H3" s="14" t="s">
        <v>17</v>
      </c>
      <c r="I3" s="14" t="s">
        <v>17</v>
      </c>
    </row>
    <row r="5" spans="2:9" ht="12.75">
      <c r="B5" s="14" t="s">
        <v>29</v>
      </c>
      <c r="C5" s="14" t="s">
        <v>29</v>
      </c>
      <c r="D5" s="14" t="s">
        <v>29</v>
      </c>
      <c r="E5" s="14" t="s">
        <v>29</v>
      </c>
      <c r="F5" s="14" t="s">
        <v>29</v>
      </c>
      <c r="G5" s="14" t="s">
        <v>29</v>
      </c>
      <c r="H5" s="14" t="s">
        <v>29</v>
      </c>
      <c r="I5" s="14" t="s">
        <v>29</v>
      </c>
    </row>
    <row r="6" spans="2:3" ht="12.75">
      <c r="B6" s="14" t="s">
        <v>18</v>
      </c>
      <c r="C6" s="14" t="s">
        <v>18</v>
      </c>
    </row>
    <row r="7" spans="2:9" ht="12.75">
      <c r="B7" s="14" t="s">
        <v>13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23</v>
      </c>
      <c r="H7" s="14" t="s">
        <v>12</v>
      </c>
      <c r="I7" s="14" t="s">
        <v>11</v>
      </c>
    </row>
    <row r="10" spans="2:9" ht="12.75">
      <c r="B10" s="14" t="s">
        <v>24</v>
      </c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 t="s">
        <v>24</v>
      </c>
    </row>
    <row r="11" spans="1:11" ht="12.75">
      <c r="A11" s="15">
        <v>35826</v>
      </c>
      <c r="B11" s="16">
        <v>1400261</v>
      </c>
      <c r="C11" s="16">
        <v>20438577</v>
      </c>
      <c r="D11" s="16">
        <v>2765927</v>
      </c>
      <c r="E11" s="16">
        <v>8406337</v>
      </c>
      <c r="F11" s="16">
        <v>4494685</v>
      </c>
      <c r="G11" s="16"/>
      <c r="H11" s="16">
        <v>1449105</v>
      </c>
      <c r="I11" s="16">
        <v>38954892</v>
      </c>
      <c r="K11" s="16"/>
    </row>
    <row r="12" spans="1:11" ht="12.75">
      <c r="A12" s="15">
        <v>35854</v>
      </c>
      <c r="B12" s="16">
        <v>1257266</v>
      </c>
      <c r="C12" s="16">
        <v>20714359</v>
      </c>
      <c r="D12" s="16">
        <v>2724537</v>
      </c>
      <c r="E12" s="16">
        <v>7970380</v>
      </c>
      <c r="F12" s="16">
        <v>4442851</v>
      </c>
      <c r="G12" s="16"/>
      <c r="H12" s="16">
        <v>1861246</v>
      </c>
      <c r="I12" s="16">
        <v>38970639</v>
      </c>
      <c r="K12" s="16"/>
    </row>
    <row r="13" spans="1:11" ht="12.75">
      <c r="A13" s="15">
        <v>35885</v>
      </c>
      <c r="B13" s="16">
        <v>1235902</v>
      </c>
      <c r="C13" s="16">
        <v>20317122</v>
      </c>
      <c r="D13" s="16">
        <v>2905845</v>
      </c>
      <c r="E13" s="16">
        <v>9606532</v>
      </c>
      <c r="F13" s="16">
        <v>3922678</v>
      </c>
      <c r="G13" s="16"/>
      <c r="H13" s="16">
        <v>1406235</v>
      </c>
      <c r="I13" s="16">
        <v>39394314</v>
      </c>
      <c r="K13" s="16"/>
    </row>
    <row r="14" spans="1:11" ht="12.75">
      <c r="A14" s="15">
        <v>35915</v>
      </c>
      <c r="B14" s="16">
        <v>1346001</v>
      </c>
      <c r="C14" s="16">
        <v>20422836</v>
      </c>
      <c r="D14" s="16">
        <v>2468953</v>
      </c>
      <c r="E14" s="16">
        <v>8493975</v>
      </c>
      <c r="F14" s="16">
        <v>2218319</v>
      </c>
      <c r="G14" s="16"/>
      <c r="H14" s="16">
        <v>4665988</v>
      </c>
      <c r="I14" s="16">
        <v>39616072</v>
      </c>
      <c r="K14" s="16"/>
    </row>
    <row r="15" spans="1:11" ht="12.75">
      <c r="A15" s="15">
        <v>35946</v>
      </c>
      <c r="B15" s="16">
        <v>1252918</v>
      </c>
      <c r="C15" s="16">
        <v>20786993</v>
      </c>
      <c r="D15" s="16">
        <v>2353213</v>
      </c>
      <c r="E15" s="16">
        <v>10830527</v>
      </c>
      <c r="F15" s="16">
        <v>5140778</v>
      </c>
      <c r="G15" s="16"/>
      <c r="H15" s="16">
        <v>1201633</v>
      </c>
      <c r="I15" s="16">
        <v>41566062</v>
      </c>
      <c r="K15" s="16"/>
    </row>
    <row r="16" spans="1:11" ht="12.75">
      <c r="A16" s="15">
        <v>35976</v>
      </c>
      <c r="B16" s="16">
        <v>1330154</v>
      </c>
      <c r="C16" s="16">
        <v>20704562</v>
      </c>
      <c r="D16" s="16">
        <v>2411417</v>
      </c>
      <c r="E16" s="16">
        <v>10901666</v>
      </c>
      <c r="F16" s="16">
        <v>5232399</v>
      </c>
      <c r="G16" s="16"/>
      <c r="H16" s="16">
        <v>2695751</v>
      </c>
      <c r="I16" s="16">
        <v>43275949</v>
      </c>
      <c r="K16" s="16"/>
    </row>
    <row r="17" spans="1:11" ht="12.75">
      <c r="A17" s="15">
        <v>36007</v>
      </c>
      <c r="B17" s="16">
        <v>1304156</v>
      </c>
      <c r="C17" s="16">
        <v>21170726</v>
      </c>
      <c r="D17" s="16">
        <v>2364365</v>
      </c>
      <c r="E17" s="16">
        <v>12063349</v>
      </c>
      <c r="F17" s="16">
        <v>6507942</v>
      </c>
      <c r="G17" s="16"/>
      <c r="H17" s="16">
        <v>2220839</v>
      </c>
      <c r="I17" s="16">
        <v>45631377</v>
      </c>
      <c r="K17" s="16"/>
    </row>
    <row r="18" spans="1:11" ht="12.75">
      <c r="A18" s="15">
        <v>36038</v>
      </c>
      <c r="B18" s="16">
        <v>1332289</v>
      </c>
      <c r="C18" s="16">
        <v>20159664</v>
      </c>
      <c r="D18" s="16">
        <v>2159977</v>
      </c>
      <c r="E18" s="16">
        <v>11696888</v>
      </c>
      <c r="F18" s="16">
        <v>6337127</v>
      </c>
      <c r="G18" s="16"/>
      <c r="H18" s="16">
        <v>4273447</v>
      </c>
      <c r="I18" s="16">
        <v>45959392</v>
      </c>
      <c r="K18" s="16"/>
    </row>
    <row r="19" spans="1:11" ht="12.75">
      <c r="A19" s="15">
        <v>36068</v>
      </c>
      <c r="B19" s="16">
        <v>1340005</v>
      </c>
      <c r="C19" s="16">
        <v>20433014</v>
      </c>
      <c r="D19" s="16">
        <v>1852169</v>
      </c>
      <c r="E19" s="16">
        <v>10588687</v>
      </c>
      <c r="F19" s="16">
        <v>5047157</v>
      </c>
      <c r="G19" s="16"/>
      <c r="H19" s="16">
        <v>6091785</v>
      </c>
      <c r="I19" s="16">
        <v>45352817</v>
      </c>
      <c r="K19" s="16"/>
    </row>
    <row r="20" spans="1:11" ht="12.75">
      <c r="A20" s="15">
        <v>36099</v>
      </c>
      <c r="B20" s="16">
        <v>1276846</v>
      </c>
      <c r="C20" s="16">
        <v>20269687</v>
      </c>
      <c r="D20" s="16">
        <v>2005398</v>
      </c>
      <c r="E20" s="16">
        <v>10026690</v>
      </c>
      <c r="F20" s="16">
        <v>5055062</v>
      </c>
      <c r="G20" s="16"/>
      <c r="H20" s="16">
        <v>11399798</v>
      </c>
      <c r="I20" s="16">
        <v>50033481</v>
      </c>
      <c r="K20" s="16"/>
    </row>
    <row r="21" spans="1:11" ht="12.75">
      <c r="A21" s="15">
        <v>36129</v>
      </c>
      <c r="B21" s="16">
        <v>1390059</v>
      </c>
      <c r="C21" s="16">
        <v>18487937</v>
      </c>
      <c r="D21" s="16">
        <v>2315553</v>
      </c>
      <c r="E21" s="16">
        <v>9799453</v>
      </c>
      <c r="F21" s="16">
        <v>5330964</v>
      </c>
      <c r="G21" s="16"/>
      <c r="H21" s="16">
        <v>11285984</v>
      </c>
      <c r="I21" s="16">
        <v>48609950</v>
      </c>
      <c r="K21" s="16"/>
    </row>
    <row r="22" spans="1:11" ht="12.75">
      <c r="A22" s="15">
        <v>36160</v>
      </c>
      <c r="B22" s="16">
        <v>1821074</v>
      </c>
      <c r="C22" s="16">
        <v>18473421</v>
      </c>
      <c r="D22" s="16">
        <v>1678398</v>
      </c>
      <c r="E22" s="16">
        <v>10816998</v>
      </c>
      <c r="F22" s="16">
        <v>4338227</v>
      </c>
      <c r="G22" s="16"/>
      <c r="H22" s="16">
        <v>11016103</v>
      </c>
      <c r="I22" s="16">
        <v>48144221</v>
      </c>
      <c r="K22" s="16"/>
    </row>
    <row r="23" spans="1:11" ht="12.75">
      <c r="A23" s="15">
        <v>36191</v>
      </c>
      <c r="B23" s="16">
        <v>1598768</v>
      </c>
      <c r="C23" s="16">
        <v>18602633</v>
      </c>
      <c r="D23" s="16">
        <v>1802289</v>
      </c>
      <c r="E23" s="16">
        <v>11559329</v>
      </c>
      <c r="F23" s="16">
        <v>4361112</v>
      </c>
      <c r="G23" s="16"/>
      <c r="H23" s="16">
        <v>10250974</v>
      </c>
      <c r="I23" s="16">
        <v>48175105</v>
      </c>
      <c r="K23" s="16"/>
    </row>
    <row r="24" spans="1:11" ht="12.75">
      <c r="A24" s="15">
        <v>36219</v>
      </c>
      <c r="B24" s="16">
        <v>1454146</v>
      </c>
      <c r="C24" s="16">
        <v>16808121</v>
      </c>
      <c r="D24" s="16">
        <v>1265707</v>
      </c>
      <c r="E24" s="16">
        <v>11153664</v>
      </c>
      <c r="F24" s="16">
        <v>5823281</v>
      </c>
      <c r="G24" s="16"/>
      <c r="H24" s="16">
        <v>10253297</v>
      </c>
      <c r="I24" s="16">
        <v>46758216</v>
      </c>
      <c r="K24" s="16"/>
    </row>
    <row r="25" spans="1:11" ht="12.75">
      <c r="A25" s="15">
        <v>36250</v>
      </c>
      <c r="B25" s="16">
        <v>1471193</v>
      </c>
      <c r="C25" s="16">
        <v>17026585</v>
      </c>
      <c r="D25" s="16">
        <v>2079745</v>
      </c>
      <c r="E25" s="16">
        <v>9836818</v>
      </c>
      <c r="F25" s="16">
        <v>6168344</v>
      </c>
      <c r="G25" s="16"/>
      <c r="H25" s="16">
        <v>10024580</v>
      </c>
      <c r="I25" s="16">
        <v>46607265</v>
      </c>
      <c r="K25" s="16"/>
    </row>
    <row r="26" spans="1:11" ht="12.75">
      <c r="A26" s="15">
        <v>36280</v>
      </c>
      <c r="B26" s="16">
        <v>1464433</v>
      </c>
      <c r="C26" s="16">
        <v>17711937</v>
      </c>
      <c r="D26" s="16">
        <v>2005520</v>
      </c>
      <c r="E26" s="16">
        <v>9196474</v>
      </c>
      <c r="F26" s="16">
        <v>6169723</v>
      </c>
      <c r="G26" s="16"/>
      <c r="H26" s="16">
        <v>8365375</v>
      </c>
      <c r="I26" s="16">
        <v>44913462</v>
      </c>
      <c r="K26" s="16"/>
    </row>
    <row r="27" spans="1:11" ht="12.75">
      <c r="A27" s="15">
        <v>36311</v>
      </c>
      <c r="B27" s="16">
        <v>1608143</v>
      </c>
      <c r="C27" s="16">
        <v>15373700</v>
      </c>
      <c r="D27" s="16">
        <v>1567331</v>
      </c>
      <c r="E27" s="16">
        <v>9125356</v>
      </c>
      <c r="F27" s="16">
        <v>6644493</v>
      </c>
      <c r="G27" s="16"/>
      <c r="H27" s="16">
        <v>9877667</v>
      </c>
      <c r="I27" s="16">
        <v>44196690</v>
      </c>
      <c r="K27" s="16"/>
    </row>
    <row r="28" spans="1:11" ht="12.75">
      <c r="A28" s="15">
        <v>36341</v>
      </c>
      <c r="B28" s="16">
        <v>1464503</v>
      </c>
      <c r="C28" s="16">
        <v>14592362</v>
      </c>
      <c r="D28" s="16">
        <v>1412004</v>
      </c>
      <c r="E28" s="16">
        <v>7986794</v>
      </c>
      <c r="F28" s="16">
        <v>6851845</v>
      </c>
      <c r="G28" s="16"/>
      <c r="H28" s="16">
        <v>11019181</v>
      </c>
      <c r="I28" s="16">
        <v>43326689</v>
      </c>
      <c r="K28" s="16"/>
    </row>
    <row r="29" spans="1:11" ht="12.75">
      <c r="A29" s="15">
        <v>36372</v>
      </c>
      <c r="B29" s="16">
        <v>1350426</v>
      </c>
      <c r="C29" s="16">
        <v>16170490</v>
      </c>
      <c r="D29" s="16">
        <v>1252330</v>
      </c>
      <c r="E29" s="16">
        <v>7557957</v>
      </c>
      <c r="F29" s="16">
        <v>8494094</v>
      </c>
      <c r="G29" s="16"/>
      <c r="H29" s="16">
        <v>10681822</v>
      </c>
      <c r="I29" s="16">
        <v>45507119</v>
      </c>
      <c r="K29" s="16"/>
    </row>
    <row r="30" spans="1:11" ht="12.75">
      <c r="A30" s="15">
        <v>36403</v>
      </c>
      <c r="B30" s="16">
        <v>1644413</v>
      </c>
      <c r="C30" s="16">
        <v>16196134</v>
      </c>
      <c r="D30" s="16">
        <v>1565981</v>
      </c>
      <c r="E30" s="16">
        <v>6580531</v>
      </c>
      <c r="F30" s="16">
        <v>8585842</v>
      </c>
      <c r="G30" s="16"/>
      <c r="H30" s="16">
        <v>11473816</v>
      </c>
      <c r="I30" s="16">
        <v>46046717</v>
      </c>
      <c r="K30" s="16"/>
    </row>
    <row r="31" spans="1:11" ht="12.75">
      <c r="A31" s="15">
        <v>36433</v>
      </c>
      <c r="B31" s="16">
        <v>1647311</v>
      </c>
      <c r="C31" s="16">
        <v>16120457</v>
      </c>
      <c r="D31" s="16">
        <v>1447874</v>
      </c>
      <c r="E31" s="16">
        <v>6212761</v>
      </c>
      <c r="F31" s="16">
        <v>8850897</v>
      </c>
      <c r="G31" s="16"/>
      <c r="H31" s="16">
        <v>12503506</v>
      </c>
      <c r="I31" s="16">
        <v>46782806</v>
      </c>
      <c r="K31" s="16"/>
    </row>
    <row r="32" spans="1:11" ht="12.75">
      <c r="A32" s="15">
        <v>36464</v>
      </c>
      <c r="B32" s="16">
        <v>1643565</v>
      </c>
      <c r="C32" s="16">
        <v>15571755</v>
      </c>
      <c r="D32" s="16">
        <v>1573282</v>
      </c>
      <c r="E32" s="16">
        <v>9728084</v>
      </c>
      <c r="F32" s="16">
        <v>8236303</v>
      </c>
      <c r="G32" s="16"/>
      <c r="H32" s="16">
        <v>13093731</v>
      </c>
      <c r="I32" s="16">
        <v>49846720</v>
      </c>
      <c r="K32" s="16"/>
    </row>
    <row r="33" spans="1:11" ht="12.75">
      <c r="A33" s="15">
        <v>36494</v>
      </c>
      <c r="B33" s="16">
        <v>1601238</v>
      </c>
      <c r="C33" s="16">
        <v>15615598</v>
      </c>
      <c r="D33" s="16">
        <v>1482593</v>
      </c>
      <c r="E33" s="16">
        <v>12118047</v>
      </c>
      <c r="F33" s="16">
        <v>5267600</v>
      </c>
      <c r="G33" s="16"/>
      <c r="H33" s="16">
        <v>12322294</v>
      </c>
      <c r="I33" s="16">
        <v>48407370</v>
      </c>
      <c r="K33" s="16"/>
    </row>
    <row r="34" spans="1:11" ht="12.75">
      <c r="A34" s="15">
        <v>36525</v>
      </c>
      <c r="B34" s="16">
        <v>2133811</v>
      </c>
      <c r="C34" s="16">
        <v>15890036</v>
      </c>
      <c r="D34" s="16">
        <v>1399489</v>
      </c>
      <c r="E34" s="16">
        <v>11766146</v>
      </c>
      <c r="F34" s="16">
        <v>4272899</v>
      </c>
      <c r="G34" s="16"/>
      <c r="H34" s="16">
        <v>11622261</v>
      </c>
      <c r="I34" s="16">
        <v>47084642</v>
      </c>
      <c r="K34" s="16"/>
    </row>
    <row r="35" spans="1:11" ht="12.75">
      <c r="A35" s="15">
        <v>36556</v>
      </c>
      <c r="B35" s="16">
        <v>2099638</v>
      </c>
      <c r="C35" s="16">
        <v>15626625</v>
      </c>
      <c r="D35" s="16">
        <v>1371599</v>
      </c>
      <c r="E35" s="16">
        <v>12675195</v>
      </c>
      <c r="F35" s="16">
        <v>1860117</v>
      </c>
      <c r="G35" s="16"/>
      <c r="H35" s="16">
        <v>11286732</v>
      </c>
      <c r="I35" s="16">
        <v>44919906</v>
      </c>
      <c r="K35" s="16"/>
    </row>
    <row r="36" spans="1:11" ht="12.75">
      <c r="A36" s="15">
        <v>36585</v>
      </c>
      <c r="B36" s="16">
        <v>1871118</v>
      </c>
      <c r="C36" s="16">
        <v>15489796</v>
      </c>
      <c r="D36" s="16">
        <v>1563942</v>
      </c>
      <c r="E36" s="16">
        <v>12701962</v>
      </c>
      <c r="F36" s="16">
        <v>3973652</v>
      </c>
      <c r="G36" s="16"/>
      <c r="H36" s="16">
        <v>10314975</v>
      </c>
      <c r="I36" s="16">
        <v>45915445</v>
      </c>
      <c r="K36" s="16"/>
    </row>
    <row r="37" spans="1:11" ht="12.75">
      <c r="A37" s="15">
        <v>36616</v>
      </c>
      <c r="B37" s="16">
        <v>1707342</v>
      </c>
      <c r="C37" s="16">
        <v>15003956</v>
      </c>
      <c r="D37" s="16">
        <v>1637300</v>
      </c>
      <c r="E37" s="16">
        <v>11029932</v>
      </c>
      <c r="F37" s="16">
        <v>9297682</v>
      </c>
      <c r="G37" s="16"/>
      <c r="H37" s="16">
        <v>11154309</v>
      </c>
      <c r="I37" s="16">
        <v>49830521</v>
      </c>
      <c r="K37" s="16"/>
    </row>
    <row r="38" spans="1:11" ht="12.75">
      <c r="A38" s="15">
        <v>36646</v>
      </c>
      <c r="B38" s="16">
        <v>1624677</v>
      </c>
      <c r="C38" s="16">
        <v>15499986</v>
      </c>
      <c r="D38" s="16">
        <v>1809342</v>
      </c>
      <c r="E38" s="16">
        <v>9611595</v>
      </c>
      <c r="F38" s="16">
        <v>11188261</v>
      </c>
      <c r="G38" s="16"/>
      <c r="H38" s="16">
        <v>11620329</v>
      </c>
      <c r="I38" s="16">
        <v>51354190</v>
      </c>
      <c r="K38" s="16"/>
    </row>
    <row r="39" spans="1:11" ht="12.75">
      <c r="A39" s="15">
        <v>36677</v>
      </c>
      <c r="B39" s="16">
        <v>1826289</v>
      </c>
      <c r="C39" s="16">
        <v>15659983</v>
      </c>
      <c r="D39" s="16">
        <v>1464599</v>
      </c>
      <c r="E39" s="16">
        <v>6797181</v>
      </c>
      <c r="F39" s="16">
        <v>12756223</v>
      </c>
      <c r="G39" s="16"/>
      <c r="H39" s="16">
        <v>12508916</v>
      </c>
      <c r="I39" s="16">
        <v>51013191</v>
      </c>
      <c r="K39" s="16"/>
    </row>
    <row r="40" spans="1:11" ht="12.75">
      <c r="A40" s="15">
        <v>36707</v>
      </c>
      <c r="B40" s="16">
        <v>1798300</v>
      </c>
      <c r="C40" s="16">
        <v>14769758</v>
      </c>
      <c r="D40" s="16">
        <v>1345328</v>
      </c>
      <c r="E40" s="16">
        <v>5503868</v>
      </c>
      <c r="F40" s="16">
        <v>15285843</v>
      </c>
      <c r="G40" s="16"/>
      <c r="H40" s="16">
        <v>12943646</v>
      </c>
      <c r="I40" s="16">
        <v>51646743</v>
      </c>
      <c r="K40" s="16"/>
    </row>
    <row r="41" spans="1:11" ht="12.75">
      <c r="A41" s="15">
        <v>36738</v>
      </c>
      <c r="B41" s="16">
        <v>1817630</v>
      </c>
      <c r="C41" s="16">
        <v>14906206</v>
      </c>
      <c r="D41" s="16">
        <v>1364965</v>
      </c>
      <c r="E41" s="16">
        <v>3837105</v>
      </c>
      <c r="F41" s="16">
        <v>14042588</v>
      </c>
      <c r="G41" s="16"/>
      <c r="H41" s="16">
        <v>13722909</v>
      </c>
      <c r="I41" s="16">
        <v>49691403</v>
      </c>
      <c r="K41" s="16"/>
    </row>
    <row r="42" spans="1:11" ht="12.75">
      <c r="A42" s="15">
        <v>36769</v>
      </c>
      <c r="B42" s="16">
        <v>1877777</v>
      </c>
      <c r="C42" s="16">
        <v>14240942</v>
      </c>
      <c r="D42" s="16">
        <v>1350009</v>
      </c>
      <c r="E42" s="16">
        <v>2956004</v>
      </c>
      <c r="F42" s="16">
        <v>13923074</v>
      </c>
      <c r="G42" s="16"/>
      <c r="H42" s="16">
        <v>13590280</v>
      </c>
      <c r="I42" s="16">
        <v>47938086</v>
      </c>
      <c r="K42" s="16"/>
    </row>
    <row r="43" spans="1:11" ht="12.75">
      <c r="A43" s="15">
        <v>36799</v>
      </c>
      <c r="B43" s="16">
        <v>1869423</v>
      </c>
      <c r="C43" s="16">
        <v>13790627</v>
      </c>
      <c r="D43" s="16">
        <v>1577596</v>
      </c>
      <c r="E43" s="16">
        <v>2046753</v>
      </c>
      <c r="F43" s="16">
        <v>16408003</v>
      </c>
      <c r="G43" s="16"/>
      <c r="H43" s="16">
        <v>15669325</v>
      </c>
      <c r="I43" s="16">
        <v>51361727</v>
      </c>
      <c r="K43" s="16"/>
    </row>
    <row r="44" spans="1:11" ht="12.75">
      <c r="A44" s="15">
        <v>36830</v>
      </c>
      <c r="B44" s="16">
        <v>1934255</v>
      </c>
      <c r="C44" s="16">
        <v>12603114</v>
      </c>
      <c r="D44" s="16">
        <v>1190688</v>
      </c>
      <c r="E44" s="16">
        <v>2933196</v>
      </c>
      <c r="F44" s="16">
        <v>15842195</v>
      </c>
      <c r="G44" s="16"/>
      <c r="H44" s="16">
        <v>17051380</v>
      </c>
      <c r="I44" s="16">
        <v>51554828</v>
      </c>
      <c r="K44" s="16"/>
    </row>
    <row r="45" spans="1:11" ht="12.75">
      <c r="A45" s="15">
        <v>36860</v>
      </c>
      <c r="B45" s="16">
        <v>1881415</v>
      </c>
      <c r="C45" s="16">
        <v>10691176</v>
      </c>
      <c r="D45" s="16">
        <v>1004461</v>
      </c>
      <c r="E45" s="16">
        <v>3117619</v>
      </c>
      <c r="F45" s="16">
        <v>14774578</v>
      </c>
      <c r="G45" s="16"/>
      <c r="H45" s="16">
        <v>17539515</v>
      </c>
      <c r="I45" s="16">
        <v>49008764</v>
      </c>
      <c r="K45" s="16"/>
    </row>
    <row r="46" spans="1:11" ht="12.75">
      <c r="A46" s="15">
        <v>36891</v>
      </c>
      <c r="B46" s="16">
        <v>2435874</v>
      </c>
      <c r="C46" s="16">
        <v>11664943</v>
      </c>
      <c r="D46" s="16">
        <v>994609</v>
      </c>
      <c r="E46" s="16">
        <v>2757533</v>
      </c>
      <c r="F46" s="16">
        <v>10040166</v>
      </c>
      <c r="G46" s="16"/>
      <c r="H46" s="16">
        <v>19737882</v>
      </c>
      <c r="I46" s="16">
        <v>47631007</v>
      </c>
      <c r="K46" s="16"/>
    </row>
    <row r="47" spans="1:11" ht="12.75">
      <c r="A47" s="15">
        <v>36922</v>
      </c>
      <c r="B47" s="16">
        <v>2155197</v>
      </c>
      <c r="C47" s="16">
        <v>12571140</v>
      </c>
      <c r="D47" s="16">
        <v>891249</v>
      </c>
      <c r="E47" s="16">
        <v>2546372</v>
      </c>
      <c r="F47" s="16">
        <v>8524546</v>
      </c>
      <c r="G47" s="16"/>
      <c r="H47" s="16">
        <v>21297963</v>
      </c>
      <c r="I47" s="16">
        <v>47986467</v>
      </c>
      <c r="K47" s="16"/>
    </row>
    <row r="48" spans="1:11" ht="12.75">
      <c r="A48" s="15">
        <v>36950</v>
      </c>
      <c r="B48" s="16">
        <v>1855947</v>
      </c>
      <c r="C48" s="16">
        <v>13943122</v>
      </c>
      <c r="D48" s="16">
        <v>1162199</v>
      </c>
      <c r="E48" s="16">
        <v>3833257</v>
      </c>
      <c r="F48" s="16">
        <v>7447590</v>
      </c>
      <c r="G48" s="16"/>
      <c r="H48" s="16">
        <v>22209652</v>
      </c>
      <c r="I48" s="16">
        <v>50451767</v>
      </c>
      <c r="K48" s="16"/>
    </row>
    <row r="49" spans="1:11" ht="12.75">
      <c r="A49" s="15">
        <v>36981</v>
      </c>
      <c r="B49" s="16">
        <v>1978428</v>
      </c>
      <c r="C49" s="16">
        <v>12970615</v>
      </c>
      <c r="D49" s="16">
        <v>1156537</v>
      </c>
      <c r="E49" s="16">
        <v>4829353</v>
      </c>
      <c r="F49" s="16">
        <v>9780290</v>
      </c>
      <c r="G49" s="16"/>
      <c r="H49" s="16">
        <v>22604593</v>
      </c>
      <c r="I49" s="16">
        <v>53319816</v>
      </c>
      <c r="K49" s="16"/>
    </row>
    <row r="50" spans="1:11" ht="12.75">
      <c r="A50" s="15">
        <v>37011</v>
      </c>
      <c r="B50" s="16">
        <v>2069423</v>
      </c>
      <c r="C50" s="16">
        <v>13008797</v>
      </c>
      <c r="D50" s="16">
        <v>946311</v>
      </c>
      <c r="E50" s="16">
        <v>9149306</v>
      </c>
      <c r="F50" s="16">
        <v>8868386</v>
      </c>
      <c r="G50" s="16"/>
      <c r="H50" s="16">
        <v>18197330</v>
      </c>
      <c r="I50" s="16">
        <v>52239553</v>
      </c>
      <c r="K50" s="16"/>
    </row>
    <row r="51" spans="1:11" ht="12.75">
      <c r="A51" s="15">
        <v>37042</v>
      </c>
      <c r="B51" s="16">
        <v>1920893</v>
      </c>
      <c r="C51" s="16">
        <v>13597293</v>
      </c>
      <c r="D51" s="16">
        <v>1053332</v>
      </c>
      <c r="E51" s="16">
        <v>10215788</v>
      </c>
      <c r="F51" s="16">
        <v>9766764</v>
      </c>
      <c r="G51" s="16"/>
      <c r="H51" s="16">
        <v>17279663</v>
      </c>
      <c r="I51" s="16">
        <v>53833733</v>
      </c>
      <c r="K51" s="16"/>
    </row>
    <row r="52" spans="1:11" ht="12.75">
      <c r="A52" s="15">
        <v>37072</v>
      </c>
      <c r="B52" s="16">
        <v>1802691</v>
      </c>
      <c r="C52" s="16">
        <v>12974870</v>
      </c>
      <c r="D52" s="16">
        <v>935036</v>
      </c>
      <c r="E52" s="16">
        <v>9131945</v>
      </c>
      <c r="F52" s="16">
        <v>10473038</v>
      </c>
      <c r="G52" s="16"/>
      <c r="H52" s="16">
        <v>16502142</v>
      </c>
      <c r="I52" s="16">
        <v>51819722</v>
      </c>
      <c r="K52" s="16"/>
    </row>
    <row r="53" spans="1:11" ht="12.75">
      <c r="A53" s="15">
        <v>37103</v>
      </c>
      <c r="B53" s="16">
        <v>1920502</v>
      </c>
      <c r="C53" s="16">
        <v>13134578</v>
      </c>
      <c r="D53" s="16">
        <v>902246</v>
      </c>
      <c r="E53" s="16">
        <v>8672337</v>
      </c>
      <c r="F53" s="16">
        <v>10617631</v>
      </c>
      <c r="G53" s="16"/>
      <c r="H53" s="16">
        <v>15522736</v>
      </c>
      <c r="I53" s="16">
        <v>50770030</v>
      </c>
      <c r="K53" s="16"/>
    </row>
    <row r="54" spans="1:11" ht="12.75">
      <c r="A54" s="15">
        <v>37134</v>
      </c>
      <c r="B54" s="16">
        <v>2018599</v>
      </c>
      <c r="C54" s="16">
        <v>13200454</v>
      </c>
      <c r="D54" s="16">
        <v>1043541</v>
      </c>
      <c r="E54" s="16">
        <v>10653631</v>
      </c>
      <c r="F54" s="16">
        <v>12291528</v>
      </c>
      <c r="G54" s="16"/>
      <c r="H54" s="16">
        <v>12801470</v>
      </c>
      <c r="I54" s="16">
        <v>52009223</v>
      </c>
      <c r="K54" s="16"/>
    </row>
    <row r="55" spans="1:11" ht="12.75">
      <c r="A55" s="15">
        <v>37164</v>
      </c>
      <c r="B55" s="16">
        <v>2093454</v>
      </c>
      <c r="C55" s="16">
        <v>12052762</v>
      </c>
      <c r="D55" s="16">
        <v>713694</v>
      </c>
      <c r="E55" s="16">
        <v>10827507</v>
      </c>
      <c r="F55" s="16">
        <v>12666455</v>
      </c>
      <c r="G55" s="16"/>
      <c r="H55" s="16">
        <v>12600610</v>
      </c>
      <c r="I55" s="16">
        <v>50954482</v>
      </c>
      <c r="K55" s="16"/>
    </row>
    <row r="56" spans="1:11" ht="12.75">
      <c r="A56" s="15">
        <v>37195</v>
      </c>
      <c r="B56" s="16">
        <v>1935720</v>
      </c>
      <c r="C56" s="16">
        <v>11976100</v>
      </c>
      <c r="D56" s="16">
        <v>632705</v>
      </c>
      <c r="E56" s="16">
        <v>10541123</v>
      </c>
      <c r="F56" s="16">
        <v>13601957</v>
      </c>
      <c r="G56" s="16"/>
      <c r="H56" s="16">
        <v>12054135</v>
      </c>
      <c r="I56" s="16">
        <v>50741740</v>
      </c>
      <c r="K56" s="16"/>
    </row>
    <row r="57" spans="1:11" ht="12.75">
      <c r="A57" s="15">
        <v>37225</v>
      </c>
      <c r="B57" s="16">
        <v>1948693</v>
      </c>
      <c r="C57" s="16">
        <v>12097956</v>
      </c>
      <c r="D57" s="16">
        <v>509556</v>
      </c>
      <c r="E57" s="16">
        <v>14799096</v>
      </c>
      <c r="F57" s="16">
        <v>13471570</v>
      </c>
      <c r="G57" s="16"/>
      <c r="H57" s="16">
        <v>5284642</v>
      </c>
      <c r="I57" s="16">
        <v>48111513</v>
      </c>
      <c r="K57" s="16"/>
    </row>
    <row r="58" spans="1:11" ht="12.75">
      <c r="A58" s="15">
        <v>37256</v>
      </c>
      <c r="B58" s="16">
        <v>2763172</v>
      </c>
      <c r="C58" s="16">
        <v>12089946</v>
      </c>
      <c r="D58" s="16">
        <v>487537</v>
      </c>
      <c r="E58" s="16">
        <v>14149946</v>
      </c>
      <c r="F58" s="16">
        <v>16966292</v>
      </c>
      <c r="G58" s="16"/>
      <c r="H58" s="16">
        <v>3670343</v>
      </c>
      <c r="I58" s="16">
        <v>50127236</v>
      </c>
      <c r="K58" s="16"/>
    </row>
    <row r="59" spans="1:11" ht="12.75">
      <c r="A59" s="15">
        <v>37287</v>
      </c>
      <c r="B59" s="16">
        <v>2267794</v>
      </c>
      <c r="C59" s="16">
        <v>11840762</v>
      </c>
      <c r="D59" s="16">
        <v>556524</v>
      </c>
      <c r="E59" s="16">
        <v>13994535</v>
      </c>
      <c r="F59" s="16">
        <v>19540587</v>
      </c>
      <c r="G59" s="16"/>
      <c r="H59" s="16">
        <v>1677704</v>
      </c>
      <c r="I59" s="16">
        <f aca="true" t="shared" si="0" ref="I59:I69">SUM(B59:H59)</f>
        <v>49877906</v>
      </c>
      <c r="K59" s="16"/>
    </row>
    <row r="60" spans="1:11" ht="12.75">
      <c r="A60" s="15">
        <v>37315</v>
      </c>
      <c r="B60" s="16">
        <v>2000760</v>
      </c>
      <c r="C60" s="16">
        <v>12104642</v>
      </c>
      <c r="D60" s="16">
        <v>557341</v>
      </c>
      <c r="E60" s="16">
        <v>14490350</v>
      </c>
      <c r="F60" s="16">
        <v>18734878</v>
      </c>
      <c r="G60" s="16"/>
      <c r="H60" s="16">
        <v>1228525</v>
      </c>
      <c r="I60" s="16">
        <f t="shared" si="0"/>
        <v>49116496</v>
      </c>
      <c r="K60" s="16"/>
    </row>
    <row r="61" spans="1:11" ht="12.75">
      <c r="A61" s="15">
        <v>37346</v>
      </c>
      <c r="B61" s="16">
        <v>1947573</v>
      </c>
      <c r="C61" s="16">
        <v>10971142</v>
      </c>
      <c r="D61" s="16">
        <v>456618</v>
      </c>
      <c r="E61" s="16">
        <v>13107123</v>
      </c>
      <c r="F61" s="16">
        <v>23483227</v>
      </c>
      <c r="G61" s="16"/>
      <c r="H61" s="16">
        <v>1450489</v>
      </c>
      <c r="I61" s="16">
        <f t="shared" si="0"/>
        <v>51416172</v>
      </c>
      <c r="K61" s="16"/>
    </row>
    <row r="62" spans="1:11" ht="12.75">
      <c r="A62" s="15">
        <v>37376</v>
      </c>
      <c r="B62" s="16">
        <v>2022828</v>
      </c>
      <c r="C62" s="16">
        <v>10934486</v>
      </c>
      <c r="D62" s="16">
        <v>660426</v>
      </c>
      <c r="E62" s="16">
        <v>9508903</v>
      </c>
      <c r="F62" s="16">
        <v>26754521</v>
      </c>
      <c r="G62" s="16"/>
      <c r="H62" s="16">
        <v>1426342</v>
      </c>
      <c r="I62" s="16">
        <f t="shared" si="0"/>
        <v>51307506</v>
      </c>
      <c r="K62" s="16"/>
    </row>
    <row r="63" spans="1:11" ht="12.75">
      <c r="A63" s="15">
        <v>37407</v>
      </c>
      <c r="B63" s="16">
        <v>2013068</v>
      </c>
      <c r="C63" s="16">
        <v>11061986</v>
      </c>
      <c r="D63" s="16">
        <v>966938</v>
      </c>
      <c r="E63" s="16">
        <v>10091085</v>
      </c>
      <c r="F63" s="16">
        <v>25212391</v>
      </c>
      <c r="G63" s="16"/>
      <c r="H63" s="16">
        <v>1220783</v>
      </c>
      <c r="I63" s="16">
        <f t="shared" si="0"/>
        <v>50566251</v>
      </c>
      <c r="K63" s="16"/>
    </row>
    <row r="64" spans="1:11" ht="12.75">
      <c r="A64" s="15">
        <v>37437</v>
      </c>
      <c r="B64" s="16">
        <v>2058119</v>
      </c>
      <c r="C64" s="16">
        <v>11267823</v>
      </c>
      <c r="D64" s="16">
        <v>1029635</v>
      </c>
      <c r="E64" s="16">
        <v>9268031</v>
      </c>
      <c r="F64" s="16">
        <v>25074826</v>
      </c>
      <c r="G64" s="16"/>
      <c r="H64" s="16">
        <v>1632792</v>
      </c>
      <c r="I64" s="16">
        <f t="shared" si="0"/>
        <v>50331226</v>
      </c>
      <c r="K64" s="16"/>
    </row>
    <row r="65" spans="1:11" ht="12.75">
      <c r="A65" s="15">
        <v>37468</v>
      </c>
      <c r="B65" s="16">
        <v>1996882</v>
      </c>
      <c r="C65" s="16">
        <v>11473061</v>
      </c>
      <c r="D65" s="16">
        <v>986838</v>
      </c>
      <c r="E65" s="16">
        <v>9140150</v>
      </c>
      <c r="F65" s="16">
        <v>26038323</v>
      </c>
      <c r="G65" s="16"/>
      <c r="H65" s="16">
        <v>2153784</v>
      </c>
      <c r="I65" s="16">
        <f t="shared" si="0"/>
        <v>51789038</v>
      </c>
      <c r="K65" s="16"/>
    </row>
    <row r="66" spans="1:11" ht="12.75">
      <c r="A66" s="15">
        <v>37499</v>
      </c>
      <c r="B66" s="17">
        <v>2111067</v>
      </c>
      <c r="C66" s="17">
        <v>11602324</v>
      </c>
      <c r="D66" s="17">
        <v>935066</v>
      </c>
      <c r="E66" s="17">
        <v>8457183</v>
      </c>
      <c r="F66" s="17">
        <v>25329733</v>
      </c>
      <c r="G66" s="17"/>
      <c r="H66" s="17">
        <v>1637267</v>
      </c>
      <c r="I66" s="16">
        <f t="shared" si="0"/>
        <v>50072640</v>
      </c>
      <c r="K66" s="16"/>
    </row>
    <row r="67" spans="1:11" ht="12.75">
      <c r="A67" s="15">
        <v>37529</v>
      </c>
      <c r="B67" s="17">
        <v>2140749</v>
      </c>
      <c r="C67" s="17">
        <v>11285459</v>
      </c>
      <c r="D67" s="17">
        <v>846790</v>
      </c>
      <c r="E67" s="17">
        <v>8502293</v>
      </c>
      <c r="F67" s="17">
        <v>24493031</v>
      </c>
      <c r="G67" s="17"/>
      <c r="H67" s="17">
        <v>2400485</v>
      </c>
      <c r="I67" s="16">
        <f t="shared" si="0"/>
        <v>49668807</v>
      </c>
      <c r="K67" s="16"/>
    </row>
    <row r="68" spans="1:11" ht="12.75">
      <c r="A68" s="15">
        <v>37560</v>
      </c>
      <c r="B68" s="17">
        <v>2150684</v>
      </c>
      <c r="C68" s="17">
        <v>11569614</v>
      </c>
      <c r="D68" s="17">
        <v>901809</v>
      </c>
      <c r="E68" s="17">
        <v>8395427</v>
      </c>
      <c r="F68" s="17">
        <v>18607493</v>
      </c>
      <c r="G68" s="17"/>
      <c r="H68" s="17">
        <v>2783646</v>
      </c>
      <c r="I68" s="16">
        <f t="shared" si="0"/>
        <v>44408673</v>
      </c>
      <c r="K68" s="16"/>
    </row>
    <row r="69" spans="1:11" ht="12.75">
      <c r="A69" s="15">
        <v>37590</v>
      </c>
      <c r="B69" s="16">
        <v>2070931</v>
      </c>
      <c r="C69" s="16">
        <v>11572419</v>
      </c>
      <c r="D69" s="16">
        <v>763938</v>
      </c>
      <c r="E69" s="16">
        <v>8296475</v>
      </c>
      <c r="F69" s="16">
        <v>17989739</v>
      </c>
      <c r="G69" s="16"/>
      <c r="H69" s="16">
        <v>3333758</v>
      </c>
      <c r="I69" s="16">
        <f t="shared" si="0"/>
        <v>44027260</v>
      </c>
      <c r="K69" s="16"/>
    </row>
    <row r="70" spans="1:11" ht="12.75">
      <c r="A70" s="15">
        <v>37621</v>
      </c>
      <c r="B70" s="16">
        <v>2705649</v>
      </c>
      <c r="C70" s="16">
        <v>11641014</v>
      </c>
      <c r="D70" s="16">
        <v>906544</v>
      </c>
      <c r="E70" s="16">
        <v>8778651</v>
      </c>
      <c r="F70" s="16">
        <v>17134052</v>
      </c>
      <c r="G70" s="16"/>
      <c r="H70" s="16">
        <v>4502806</v>
      </c>
      <c r="I70" s="16">
        <f>SUM(B70:H70)</f>
        <v>45668716</v>
      </c>
      <c r="K70" s="16"/>
    </row>
    <row r="71" spans="1:11" ht="12.75">
      <c r="A71" s="15">
        <v>37652</v>
      </c>
      <c r="B71" s="16">
        <v>2947159</v>
      </c>
      <c r="C71" s="16">
        <v>11931938</v>
      </c>
      <c r="D71" s="16">
        <v>836176</v>
      </c>
      <c r="E71" s="16">
        <v>8828614</v>
      </c>
      <c r="F71" s="16">
        <v>15195448</v>
      </c>
      <c r="G71" s="16"/>
      <c r="H71" s="16">
        <v>4447936</v>
      </c>
      <c r="I71" s="16">
        <f aca="true" t="shared" si="1" ref="I71:I134">SUM(B71:H71)</f>
        <v>44187271</v>
      </c>
      <c r="K71" s="16"/>
    </row>
    <row r="72" spans="1:11" ht="12.75">
      <c r="A72" s="15">
        <v>37680</v>
      </c>
      <c r="B72" s="16">
        <v>2526231</v>
      </c>
      <c r="C72" s="16">
        <v>11895674</v>
      </c>
      <c r="D72" s="16">
        <v>640412</v>
      </c>
      <c r="E72" s="16">
        <v>10031406</v>
      </c>
      <c r="F72" s="16">
        <v>10367468</v>
      </c>
      <c r="G72" s="16"/>
      <c r="H72" s="16">
        <v>3653714</v>
      </c>
      <c r="I72" s="16">
        <f t="shared" si="1"/>
        <v>39114905</v>
      </c>
      <c r="K72" s="16"/>
    </row>
    <row r="73" spans="1:11" ht="12.75">
      <c r="A73" s="15">
        <v>37711</v>
      </c>
      <c r="B73" s="16">
        <v>2643839</v>
      </c>
      <c r="C73" s="16">
        <v>11688743</v>
      </c>
      <c r="D73" s="16">
        <v>488219</v>
      </c>
      <c r="E73" s="16">
        <v>11237946</v>
      </c>
      <c r="F73" s="16">
        <v>13123885</v>
      </c>
      <c r="G73" s="16"/>
      <c r="H73" s="16">
        <v>2919645</v>
      </c>
      <c r="I73" s="16">
        <f t="shared" si="1"/>
        <v>42102277</v>
      </c>
      <c r="K73" s="16"/>
    </row>
    <row r="74" spans="1:11" ht="12.75">
      <c r="A74" s="15">
        <v>37741</v>
      </c>
      <c r="B74" s="16">
        <v>2639911</v>
      </c>
      <c r="C74" s="16">
        <v>11501331</v>
      </c>
      <c r="D74" s="16">
        <v>318799</v>
      </c>
      <c r="E74" s="16">
        <v>10621445</v>
      </c>
      <c r="F74" s="16">
        <v>12863784</v>
      </c>
      <c r="G74" s="16"/>
      <c r="H74" s="16">
        <v>2717581</v>
      </c>
      <c r="I74" s="16">
        <f t="shared" si="1"/>
        <v>40662851</v>
      </c>
      <c r="K74" s="16"/>
    </row>
    <row r="75" spans="1:11" ht="12.75">
      <c r="A75" s="15">
        <v>37772</v>
      </c>
      <c r="B75" s="16">
        <v>2588775</v>
      </c>
      <c r="C75" s="16">
        <v>11012742</v>
      </c>
      <c r="D75" s="16">
        <v>422150</v>
      </c>
      <c r="E75" s="16">
        <v>10726621</v>
      </c>
      <c r="F75" s="16">
        <v>15155972</v>
      </c>
      <c r="G75" s="16"/>
      <c r="H75" s="16">
        <v>1947014</v>
      </c>
      <c r="I75" s="16">
        <f t="shared" si="1"/>
        <v>41853274</v>
      </c>
      <c r="K75" s="16"/>
    </row>
    <row r="76" spans="1:11" ht="13.5" customHeight="1">
      <c r="A76" s="15">
        <v>37802</v>
      </c>
      <c r="B76" s="16">
        <v>2615818</v>
      </c>
      <c r="C76" s="16">
        <v>11200973</v>
      </c>
      <c r="D76" s="16">
        <v>328631</v>
      </c>
      <c r="E76" s="16">
        <v>11496698</v>
      </c>
      <c r="F76" s="16">
        <v>12408755</v>
      </c>
      <c r="G76" s="16"/>
      <c r="H76" s="16">
        <v>2002173</v>
      </c>
      <c r="I76" s="16">
        <f t="shared" si="1"/>
        <v>40053048</v>
      </c>
      <c r="K76" s="16"/>
    </row>
    <row r="77" spans="1:11" ht="12" customHeight="1">
      <c r="A77" s="15">
        <v>37833</v>
      </c>
      <c r="B77" s="16">
        <v>2564947</v>
      </c>
      <c r="C77" s="16">
        <v>10882476</v>
      </c>
      <c r="D77" s="16">
        <v>367022</v>
      </c>
      <c r="E77" s="16">
        <v>13347816</v>
      </c>
      <c r="F77" s="16">
        <v>10299348</v>
      </c>
      <c r="G77" s="16"/>
      <c r="H77" s="16">
        <v>1668435</v>
      </c>
      <c r="I77" s="16">
        <f t="shared" si="1"/>
        <v>39130044</v>
      </c>
      <c r="K77" s="16"/>
    </row>
    <row r="78" spans="1:11" ht="12.75">
      <c r="A78" s="15">
        <v>37864</v>
      </c>
      <c r="B78" s="16">
        <v>2646238</v>
      </c>
      <c r="C78" s="16">
        <v>10917468</v>
      </c>
      <c r="D78" s="16">
        <v>501090</v>
      </c>
      <c r="E78" s="16">
        <v>12462764</v>
      </c>
      <c r="F78" s="16">
        <v>11899704</v>
      </c>
      <c r="G78" s="16"/>
      <c r="H78" s="16">
        <v>1636485</v>
      </c>
      <c r="I78" s="16">
        <f t="shared" si="1"/>
        <v>40063749</v>
      </c>
      <c r="K78" s="16"/>
    </row>
    <row r="79" spans="1:11" ht="12.75">
      <c r="A79" s="15">
        <v>37894</v>
      </c>
      <c r="B79" s="16">
        <v>2841504</v>
      </c>
      <c r="C79" s="16">
        <v>10994937</v>
      </c>
      <c r="D79" s="16">
        <v>541002</v>
      </c>
      <c r="E79" s="16">
        <v>11405765</v>
      </c>
      <c r="F79" s="16">
        <v>12602329</v>
      </c>
      <c r="G79" s="16"/>
      <c r="H79" s="16">
        <v>2099922</v>
      </c>
      <c r="I79" s="16">
        <f t="shared" si="1"/>
        <v>40485459</v>
      </c>
      <c r="K79" s="16"/>
    </row>
    <row r="80" spans="1:11" ht="12.75">
      <c r="A80" s="15">
        <v>37925</v>
      </c>
      <c r="B80" s="16">
        <v>2751187</v>
      </c>
      <c r="C80" s="16">
        <v>11169488</v>
      </c>
      <c r="D80" s="16">
        <v>647194</v>
      </c>
      <c r="E80" s="16">
        <v>11205218</v>
      </c>
      <c r="F80" s="16">
        <v>12323246</v>
      </c>
      <c r="G80" s="16"/>
      <c r="H80" s="16">
        <v>2752980</v>
      </c>
      <c r="I80" s="16">
        <f t="shared" si="1"/>
        <v>40849313</v>
      </c>
      <c r="K80" s="16"/>
    </row>
    <row r="81" spans="1:11" ht="12.75">
      <c r="A81" s="15">
        <v>37955</v>
      </c>
      <c r="B81" s="16">
        <v>2999656</v>
      </c>
      <c r="C81" s="16">
        <v>11329884</v>
      </c>
      <c r="D81" s="16">
        <v>680280</v>
      </c>
      <c r="E81" s="16">
        <v>11229215</v>
      </c>
      <c r="F81" s="16">
        <v>12641579</v>
      </c>
      <c r="G81" s="16"/>
      <c r="H81" s="16">
        <v>2191978</v>
      </c>
      <c r="I81" s="16">
        <f t="shared" si="1"/>
        <v>41072592</v>
      </c>
      <c r="K81" s="16"/>
    </row>
    <row r="82" spans="1:11" ht="12.75">
      <c r="A82" s="15">
        <v>37986</v>
      </c>
      <c r="B82" s="16">
        <v>4248619</v>
      </c>
      <c r="C82" s="16">
        <v>11138931</v>
      </c>
      <c r="D82" s="16">
        <v>709167</v>
      </c>
      <c r="E82" s="16">
        <v>10039219</v>
      </c>
      <c r="F82" s="16">
        <v>12760867</v>
      </c>
      <c r="G82" s="16"/>
      <c r="H82" s="16">
        <v>1436457</v>
      </c>
      <c r="I82" s="16">
        <f t="shared" si="1"/>
        <v>40333260</v>
      </c>
      <c r="K82" s="16"/>
    </row>
    <row r="83" spans="1:11" ht="12.75">
      <c r="A83" s="15">
        <v>38017</v>
      </c>
      <c r="B83" s="16">
        <v>3849760</v>
      </c>
      <c r="C83" s="16">
        <v>11363305</v>
      </c>
      <c r="D83" s="16">
        <v>966493</v>
      </c>
      <c r="E83" s="16">
        <v>9769206</v>
      </c>
      <c r="F83" s="16">
        <v>12745753</v>
      </c>
      <c r="G83" s="16"/>
      <c r="H83" s="16">
        <v>3415743</v>
      </c>
      <c r="I83" s="16">
        <f t="shared" si="1"/>
        <v>42110260</v>
      </c>
      <c r="K83" s="16"/>
    </row>
    <row r="84" spans="1:11" ht="12.75">
      <c r="A84" s="15">
        <v>38046</v>
      </c>
      <c r="B84" s="16">
        <v>3243876</v>
      </c>
      <c r="C84" s="16">
        <v>11720832</v>
      </c>
      <c r="D84" s="16">
        <v>784176</v>
      </c>
      <c r="E84" s="16">
        <v>9374470</v>
      </c>
      <c r="F84" s="16">
        <v>11841572</v>
      </c>
      <c r="G84" s="16"/>
      <c r="H84" s="16">
        <v>4578662</v>
      </c>
      <c r="I84" s="16">
        <f t="shared" si="1"/>
        <v>41543588</v>
      </c>
      <c r="K84" s="16"/>
    </row>
    <row r="85" spans="1:11" ht="12.75">
      <c r="A85" s="15">
        <v>38077</v>
      </c>
      <c r="B85" s="16">
        <v>3258642</v>
      </c>
      <c r="C85" s="16">
        <f>11096621+212085</f>
        <v>11308706</v>
      </c>
      <c r="D85" s="16">
        <v>972795</v>
      </c>
      <c r="E85" s="16">
        <v>8951598</v>
      </c>
      <c r="F85" s="16">
        <v>16178611</v>
      </c>
      <c r="G85" s="16"/>
      <c r="H85" s="16">
        <f>6405515+47049</f>
        <v>6452564</v>
      </c>
      <c r="I85" s="16">
        <f t="shared" si="1"/>
        <v>47122916</v>
      </c>
      <c r="K85" s="16"/>
    </row>
    <row r="86" spans="1:11" ht="12.75">
      <c r="A86" s="15">
        <v>38107</v>
      </c>
      <c r="B86" s="16">
        <v>3165464</v>
      </c>
      <c r="C86" s="16">
        <v>11840645</v>
      </c>
      <c r="D86" s="16">
        <v>993543</v>
      </c>
      <c r="E86" s="16">
        <v>8611919</v>
      </c>
      <c r="F86" s="16">
        <v>19864676</v>
      </c>
      <c r="G86" s="16"/>
      <c r="H86" s="16">
        <v>9386991</v>
      </c>
      <c r="I86" s="16">
        <f t="shared" si="1"/>
        <v>53863238</v>
      </c>
      <c r="K86" s="16"/>
    </row>
    <row r="87" spans="1:11" ht="12.75">
      <c r="A87" s="15">
        <v>38138</v>
      </c>
      <c r="B87" s="16">
        <v>3054673</v>
      </c>
      <c r="C87" s="16">
        <v>12166464</v>
      </c>
      <c r="D87" s="16">
        <v>1173231</v>
      </c>
      <c r="E87" s="16">
        <v>8907353</v>
      </c>
      <c r="F87" s="16">
        <v>16318942</v>
      </c>
      <c r="G87" s="16"/>
      <c r="H87" s="16">
        <v>9195105</v>
      </c>
      <c r="I87" s="16">
        <f t="shared" si="1"/>
        <v>50815768</v>
      </c>
      <c r="K87" s="16"/>
    </row>
    <row r="88" spans="1:11" ht="12.75">
      <c r="A88" s="15">
        <v>38168</v>
      </c>
      <c r="B88" s="16">
        <v>2993096</v>
      </c>
      <c r="C88" s="16">
        <v>12102934</v>
      </c>
      <c r="D88" s="16">
        <v>1190258</v>
      </c>
      <c r="E88" s="16">
        <v>9787278</v>
      </c>
      <c r="F88" s="16">
        <v>16586698</v>
      </c>
      <c r="G88" s="16"/>
      <c r="H88" s="16">
        <v>9640627</v>
      </c>
      <c r="I88" s="16">
        <f t="shared" si="1"/>
        <v>52300891</v>
      </c>
      <c r="K88" s="16"/>
    </row>
    <row r="89" spans="1:11" ht="12.75">
      <c r="A89" s="15">
        <v>38199</v>
      </c>
      <c r="B89" s="16">
        <v>3188717</v>
      </c>
      <c r="C89" s="16">
        <v>12130323</v>
      </c>
      <c r="D89" s="16">
        <v>1316843</v>
      </c>
      <c r="E89" s="16">
        <v>10014519</v>
      </c>
      <c r="F89" s="16">
        <v>17075423</v>
      </c>
      <c r="G89" s="16"/>
      <c r="H89" s="16">
        <v>7907392</v>
      </c>
      <c r="I89" s="16">
        <f t="shared" si="1"/>
        <v>51633217</v>
      </c>
      <c r="K89" s="16"/>
    </row>
    <row r="90" spans="1:11" ht="12.75">
      <c r="A90" s="15">
        <v>38230</v>
      </c>
      <c r="B90" s="16">
        <v>3821624</v>
      </c>
      <c r="C90" s="16">
        <v>12640839</v>
      </c>
      <c r="D90" s="16">
        <v>1260047</v>
      </c>
      <c r="E90" s="16">
        <v>9585837</v>
      </c>
      <c r="F90" s="16">
        <v>18763167</v>
      </c>
      <c r="G90" s="16"/>
      <c r="H90" s="16">
        <v>6560689</v>
      </c>
      <c r="I90" s="16">
        <f t="shared" si="1"/>
        <v>52632203</v>
      </c>
      <c r="K90" s="16"/>
    </row>
    <row r="91" spans="1:11" ht="12.75">
      <c r="A91" s="15">
        <v>38260</v>
      </c>
      <c r="B91" s="16">
        <v>3535660</v>
      </c>
      <c r="C91" s="16">
        <v>12975898</v>
      </c>
      <c r="D91" s="16">
        <v>5029069</v>
      </c>
      <c r="E91" s="16">
        <v>4438801</v>
      </c>
      <c r="F91" s="16">
        <v>18825098</v>
      </c>
      <c r="G91" s="16"/>
      <c r="H91" s="16">
        <v>6786116</v>
      </c>
      <c r="I91" s="16">
        <f t="shared" si="1"/>
        <v>51590642</v>
      </c>
      <c r="K91" s="16"/>
    </row>
    <row r="92" spans="1:11" ht="12.75">
      <c r="A92" s="15">
        <v>38291</v>
      </c>
      <c r="B92" s="16">
        <v>3624321</v>
      </c>
      <c r="C92" s="16">
        <v>12804224</v>
      </c>
      <c r="D92" s="16">
        <v>4865250</v>
      </c>
      <c r="E92" s="16">
        <v>4457571</v>
      </c>
      <c r="F92" s="16">
        <v>18449914</v>
      </c>
      <c r="G92" s="16"/>
      <c r="H92" s="16">
        <v>6784133</v>
      </c>
      <c r="I92" s="16">
        <f t="shared" si="1"/>
        <v>50985413</v>
      </c>
      <c r="K92" s="16"/>
    </row>
    <row r="93" spans="1:11" ht="12.75">
      <c r="A93" s="15">
        <v>38321</v>
      </c>
      <c r="B93" s="16">
        <v>3356685</v>
      </c>
      <c r="C93" s="16">
        <v>12693982</v>
      </c>
      <c r="D93" s="16">
        <v>534405</v>
      </c>
      <c r="E93" s="16">
        <v>8222103</v>
      </c>
      <c r="F93" s="16">
        <v>12065699</v>
      </c>
      <c r="G93" s="16"/>
      <c r="H93" s="16">
        <v>16480366</v>
      </c>
      <c r="I93" s="16">
        <f t="shared" si="1"/>
        <v>53353240</v>
      </c>
      <c r="K93" s="16"/>
    </row>
    <row r="94" spans="1:11" ht="12.75">
      <c r="A94" s="15">
        <v>38352</v>
      </c>
      <c r="B94" s="16">
        <v>5640065</v>
      </c>
      <c r="C94" s="16">
        <v>13026278</v>
      </c>
      <c r="D94" s="16">
        <v>664845</v>
      </c>
      <c r="E94" s="16">
        <v>7757995</v>
      </c>
      <c r="F94" s="16">
        <v>10018768</v>
      </c>
      <c r="G94" s="16"/>
      <c r="H94" s="16">
        <v>15494293</v>
      </c>
      <c r="I94" s="16">
        <f t="shared" si="1"/>
        <v>52602244</v>
      </c>
      <c r="K94" s="16"/>
    </row>
    <row r="95" spans="1:13" ht="12.75">
      <c r="A95" s="15">
        <v>38383</v>
      </c>
      <c r="B95" s="16">
        <v>4056847</v>
      </c>
      <c r="C95" s="16">
        <f>12512904+561629</f>
        <v>13074533</v>
      </c>
      <c r="D95" s="16">
        <v>867688</v>
      </c>
      <c r="E95" s="16">
        <v>5864833</v>
      </c>
      <c r="F95" s="16">
        <v>10381137</v>
      </c>
      <c r="G95" s="16"/>
      <c r="H95" s="16">
        <f>17544372+66214</f>
        <v>17610586</v>
      </c>
      <c r="I95" s="16">
        <f t="shared" si="1"/>
        <v>51855624</v>
      </c>
      <c r="K95" s="16"/>
      <c r="L95" s="18"/>
      <c r="M95" s="18"/>
    </row>
    <row r="96" spans="1:13" ht="12.75">
      <c r="A96" s="15">
        <v>38411</v>
      </c>
      <c r="B96" s="16">
        <v>3755665</v>
      </c>
      <c r="C96" s="16">
        <f>12643716+355679</f>
        <v>12999395</v>
      </c>
      <c r="D96" s="16">
        <v>613112</v>
      </c>
      <c r="E96" s="16">
        <v>5809873</v>
      </c>
      <c r="F96" s="16">
        <v>8970068</v>
      </c>
      <c r="G96" s="16"/>
      <c r="H96" s="16">
        <f>14372991+353052</f>
        <v>14726043</v>
      </c>
      <c r="I96" s="16">
        <f t="shared" si="1"/>
        <v>46874156</v>
      </c>
      <c r="K96" s="16"/>
      <c r="L96" s="18"/>
      <c r="M96" s="18"/>
    </row>
    <row r="97" spans="1:13" ht="12.75">
      <c r="A97" s="15">
        <v>38442</v>
      </c>
      <c r="B97" s="16">
        <v>4024124</v>
      </c>
      <c r="C97" s="16">
        <v>13121087</v>
      </c>
      <c r="D97" s="16">
        <v>583444</v>
      </c>
      <c r="E97" s="16">
        <v>5440831</v>
      </c>
      <c r="F97" s="16">
        <v>10244191</v>
      </c>
      <c r="G97" s="16">
        <v>446643</v>
      </c>
      <c r="H97" s="16">
        <f>14995092</f>
        <v>14995092</v>
      </c>
      <c r="I97" s="16">
        <f t="shared" si="1"/>
        <v>48855412</v>
      </c>
      <c r="K97" s="16"/>
      <c r="L97" s="18"/>
      <c r="M97" s="18"/>
    </row>
    <row r="98" spans="1:13" ht="12.75">
      <c r="A98" s="15">
        <v>38472</v>
      </c>
      <c r="B98" s="16">
        <v>4131741</v>
      </c>
      <c r="C98" s="16">
        <f>12565222+439864</f>
        <v>13005086</v>
      </c>
      <c r="D98" s="16">
        <v>696881</v>
      </c>
      <c r="E98" s="16">
        <v>4416736</v>
      </c>
      <c r="F98" s="16">
        <v>13751739</v>
      </c>
      <c r="G98" s="16">
        <v>647309</v>
      </c>
      <c r="H98" s="16">
        <f>20751838</f>
        <v>20751838</v>
      </c>
      <c r="I98" s="16">
        <f t="shared" si="1"/>
        <v>57401330</v>
      </c>
      <c r="K98" s="16"/>
      <c r="L98" s="18"/>
      <c r="M98" s="18"/>
    </row>
    <row r="99" spans="1:13" ht="12.75">
      <c r="A99" s="15">
        <v>38503</v>
      </c>
      <c r="B99" s="16">
        <v>3795334</v>
      </c>
      <c r="C99" s="16">
        <f>12928115+597387</f>
        <v>13525502</v>
      </c>
      <c r="D99" s="16">
        <v>749143</v>
      </c>
      <c r="E99" s="16">
        <v>4643069</v>
      </c>
      <c r="F99" s="16">
        <v>16115905</v>
      </c>
      <c r="G99" s="16">
        <v>609434</v>
      </c>
      <c r="H99" s="16">
        <f>20523880</f>
        <v>20523880</v>
      </c>
      <c r="I99" s="16">
        <f t="shared" si="1"/>
        <v>59962267</v>
      </c>
      <c r="K99" s="16"/>
      <c r="L99" s="18"/>
      <c r="M99" s="18"/>
    </row>
    <row r="100" spans="1:13" ht="12.75">
      <c r="A100" s="15">
        <v>38533</v>
      </c>
      <c r="B100" s="16">
        <v>3885888</v>
      </c>
      <c r="C100" s="16">
        <f>12957185+463942</f>
        <v>13421127</v>
      </c>
      <c r="D100" s="16">
        <v>953171</v>
      </c>
      <c r="E100" s="16">
        <v>4207134</v>
      </c>
      <c r="F100" s="16">
        <v>16164773</v>
      </c>
      <c r="G100" s="16">
        <v>481011</v>
      </c>
      <c r="H100" s="16">
        <f>21799210</f>
        <v>21799210</v>
      </c>
      <c r="I100" s="16">
        <f t="shared" si="1"/>
        <v>60912314</v>
      </c>
      <c r="K100" s="16"/>
      <c r="L100" s="18"/>
      <c r="M100" s="18"/>
    </row>
    <row r="101" spans="1:13" ht="12.75">
      <c r="A101" s="15">
        <v>38564</v>
      </c>
      <c r="B101" s="16">
        <v>3904516</v>
      </c>
      <c r="C101" s="16">
        <f>13059730+581464</f>
        <v>13641194</v>
      </c>
      <c r="D101" s="16">
        <v>1039749</v>
      </c>
      <c r="E101" s="16">
        <v>4216217</v>
      </c>
      <c r="F101" s="16">
        <v>16127071</v>
      </c>
      <c r="G101" s="16">
        <v>756180</v>
      </c>
      <c r="H101" s="16">
        <f>20531426</f>
        <v>20531426</v>
      </c>
      <c r="I101" s="16">
        <f t="shared" si="1"/>
        <v>60216353</v>
      </c>
      <c r="K101" s="16"/>
      <c r="L101" s="18"/>
      <c r="M101" s="18"/>
    </row>
    <row r="102" spans="1:13" ht="12.75">
      <c r="A102" s="15">
        <v>38595</v>
      </c>
      <c r="B102" s="16">
        <v>4284796</v>
      </c>
      <c r="C102" s="16">
        <v>13536104</v>
      </c>
      <c r="D102" s="16">
        <v>932038</v>
      </c>
      <c r="E102" s="16">
        <v>3646626</v>
      </c>
      <c r="F102" s="16">
        <v>16795476</v>
      </c>
      <c r="G102" s="16">
        <v>224599</v>
      </c>
      <c r="H102" s="16">
        <f>21819847</f>
        <v>21819847</v>
      </c>
      <c r="I102" s="16">
        <f t="shared" si="1"/>
        <v>61239486</v>
      </c>
      <c r="K102" s="16"/>
      <c r="L102" s="18"/>
      <c r="M102" s="18"/>
    </row>
    <row r="103" spans="1:13" ht="12" customHeight="1">
      <c r="A103" s="15">
        <v>38625</v>
      </c>
      <c r="B103" s="16">
        <v>4230648</v>
      </c>
      <c r="C103" s="16">
        <v>13602020</v>
      </c>
      <c r="D103" s="16">
        <v>855462</v>
      </c>
      <c r="E103" s="16">
        <v>3559979</v>
      </c>
      <c r="F103" s="16">
        <v>14302547</v>
      </c>
      <c r="G103" s="16">
        <v>252041</v>
      </c>
      <c r="H103" s="16">
        <f>22387276</f>
        <v>22387276</v>
      </c>
      <c r="I103" s="16">
        <f t="shared" si="1"/>
        <v>59189973</v>
      </c>
      <c r="K103" s="16"/>
      <c r="L103" s="18"/>
      <c r="M103" s="18"/>
    </row>
    <row r="104" spans="1:13" ht="12.75">
      <c r="A104" s="15">
        <v>38656</v>
      </c>
      <c r="B104" s="16">
        <v>4062373</v>
      </c>
      <c r="C104" s="16">
        <f>13010184+337870</f>
        <v>13348054</v>
      </c>
      <c r="D104" s="16">
        <v>975287</v>
      </c>
      <c r="E104" s="16">
        <v>3558939</v>
      </c>
      <c r="F104" s="16">
        <v>15635920</v>
      </c>
      <c r="G104" s="16">
        <v>69860</v>
      </c>
      <c r="H104" s="16">
        <f>21460461</f>
        <v>21460461</v>
      </c>
      <c r="I104" s="16">
        <f t="shared" si="1"/>
        <v>59110894</v>
      </c>
      <c r="K104" s="16"/>
      <c r="L104" s="18"/>
      <c r="M104" s="18"/>
    </row>
    <row r="105" spans="1:13" ht="12.75">
      <c r="A105" s="15">
        <v>38686</v>
      </c>
      <c r="B105" s="16">
        <v>3763768</v>
      </c>
      <c r="C105" s="16">
        <f>13140960+484647</f>
        <v>13625607</v>
      </c>
      <c r="D105" s="16">
        <v>1027845</v>
      </c>
      <c r="E105" s="16">
        <v>3572901</v>
      </c>
      <c r="F105" s="16">
        <v>12915217</v>
      </c>
      <c r="G105" s="16">
        <v>138572</v>
      </c>
      <c r="H105" s="16">
        <f>21311689</f>
        <v>21311689</v>
      </c>
      <c r="I105" s="16">
        <f t="shared" si="1"/>
        <v>56355599</v>
      </c>
      <c r="K105" s="16"/>
      <c r="L105" s="18"/>
      <c r="M105" s="18"/>
    </row>
    <row r="106" spans="1:13" ht="12.75">
      <c r="A106" s="15">
        <v>38717</v>
      </c>
      <c r="B106" s="16">
        <v>5317389</v>
      </c>
      <c r="C106" s="16">
        <f>13125818+574442</f>
        <v>13700260</v>
      </c>
      <c r="D106" s="16">
        <v>911104</v>
      </c>
      <c r="E106" s="16">
        <v>3276704</v>
      </c>
      <c r="F106" s="16">
        <v>12590662</v>
      </c>
      <c r="G106" s="16">
        <v>140924</v>
      </c>
      <c r="H106" s="16">
        <f>20041632</f>
        <v>20041632</v>
      </c>
      <c r="I106" s="16">
        <f t="shared" si="1"/>
        <v>55978675</v>
      </c>
      <c r="K106" s="16"/>
      <c r="L106" s="18"/>
      <c r="M106" s="18"/>
    </row>
    <row r="107" spans="1:13" ht="12.75">
      <c r="A107" s="15">
        <v>38748</v>
      </c>
      <c r="B107" s="16">
        <v>4585563</v>
      </c>
      <c r="C107" s="16">
        <v>14134441</v>
      </c>
      <c r="D107" s="16">
        <v>924866</v>
      </c>
      <c r="E107" s="16">
        <v>3314778</v>
      </c>
      <c r="F107" s="16">
        <v>13331001</v>
      </c>
      <c r="G107" s="16">
        <v>150150</v>
      </c>
      <c r="H107" s="16">
        <f>22735685-G107</f>
        <v>22585535</v>
      </c>
      <c r="I107" s="16">
        <f t="shared" si="1"/>
        <v>59026334</v>
      </c>
      <c r="K107" s="16"/>
      <c r="L107" s="18"/>
      <c r="M107" s="18"/>
    </row>
    <row r="108" spans="1:13" ht="12.75">
      <c r="A108" s="15">
        <v>38776</v>
      </c>
      <c r="B108" s="16">
        <v>4021753</v>
      </c>
      <c r="C108" s="16">
        <f>13388015+503375</f>
        <v>13891390</v>
      </c>
      <c r="D108" s="16">
        <v>1097997</v>
      </c>
      <c r="E108" s="16">
        <v>3313403</v>
      </c>
      <c r="F108" s="16">
        <v>13789474</v>
      </c>
      <c r="G108" s="16"/>
      <c r="H108" s="16">
        <v>20755302</v>
      </c>
      <c r="I108" s="16">
        <f t="shared" si="1"/>
        <v>56869319</v>
      </c>
      <c r="K108" s="16"/>
      <c r="L108" s="18"/>
      <c r="M108" s="18"/>
    </row>
    <row r="109" spans="1:13" ht="12.75">
      <c r="A109" s="15">
        <v>38807</v>
      </c>
      <c r="B109" s="16">
        <v>4072647</v>
      </c>
      <c r="C109" s="16">
        <f>13685228+453471</f>
        <v>14138699</v>
      </c>
      <c r="D109" s="16">
        <v>1066490</v>
      </c>
      <c r="E109" s="16">
        <v>4121279</v>
      </c>
      <c r="F109" s="16">
        <v>17085786</v>
      </c>
      <c r="G109" s="16">
        <v>19641</v>
      </c>
      <c r="H109" s="16">
        <f>21880686-G109</f>
        <v>21861045</v>
      </c>
      <c r="I109" s="16">
        <f t="shared" si="1"/>
        <v>62365587</v>
      </c>
      <c r="K109" s="16"/>
      <c r="L109" s="18"/>
      <c r="M109" s="18"/>
    </row>
    <row r="110" spans="1:13" ht="12.75">
      <c r="A110" s="15">
        <v>38837</v>
      </c>
      <c r="B110" s="16">
        <v>4333878</v>
      </c>
      <c r="C110" s="16">
        <v>14464967</v>
      </c>
      <c r="D110" s="16">
        <v>1120966</v>
      </c>
      <c r="E110" s="16">
        <v>3850652</v>
      </c>
      <c r="F110" s="16">
        <v>17203094</v>
      </c>
      <c r="G110" s="16">
        <v>32759</v>
      </c>
      <c r="H110" s="16">
        <f>26468172-G110</f>
        <v>26435413</v>
      </c>
      <c r="I110" s="16">
        <f t="shared" si="1"/>
        <v>67441729</v>
      </c>
      <c r="K110" s="16"/>
      <c r="L110" s="18"/>
      <c r="M110" s="18"/>
    </row>
    <row r="111" spans="1:13" ht="12.75">
      <c r="A111" s="15">
        <v>38868</v>
      </c>
      <c r="B111" s="16">
        <v>4138131</v>
      </c>
      <c r="C111" s="16">
        <v>14400234</v>
      </c>
      <c r="D111" s="16">
        <v>1066302</v>
      </c>
      <c r="E111" s="16">
        <v>3175756</v>
      </c>
      <c r="F111" s="16">
        <v>19179193</v>
      </c>
      <c r="G111" s="16">
        <v>27868</v>
      </c>
      <c r="H111" s="16">
        <f>27870085-G111</f>
        <v>27842217</v>
      </c>
      <c r="I111" s="16">
        <f t="shared" si="1"/>
        <v>69829701</v>
      </c>
      <c r="K111" s="16"/>
      <c r="L111" s="18"/>
      <c r="M111" s="18"/>
    </row>
    <row r="112" spans="1:13" ht="12.75">
      <c r="A112" s="15">
        <v>38898</v>
      </c>
      <c r="B112" s="16">
        <v>4059687</v>
      </c>
      <c r="C112" s="16">
        <v>14552954</v>
      </c>
      <c r="D112" s="16">
        <v>1065074</v>
      </c>
      <c r="E112" s="16">
        <v>2916411</v>
      </c>
      <c r="F112" s="16">
        <v>20464110</v>
      </c>
      <c r="G112" s="16">
        <v>21703</v>
      </c>
      <c r="H112" s="16">
        <f>27866403-G112</f>
        <v>27844700</v>
      </c>
      <c r="I112" s="16">
        <f t="shared" si="1"/>
        <v>70924639</v>
      </c>
      <c r="K112" s="16"/>
      <c r="L112" s="18"/>
      <c r="M112" s="18"/>
    </row>
    <row r="113" spans="1:13" ht="12.75">
      <c r="A113" s="15">
        <v>38929</v>
      </c>
      <c r="B113" s="16">
        <v>4097753</v>
      </c>
      <c r="C113" s="16">
        <v>14833452</v>
      </c>
      <c r="D113" s="16">
        <v>1336257</v>
      </c>
      <c r="E113" s="16">
        <v>2889428</v>
      </c>
      <c r="F113" s="16">
        <v>19182118</v>
      </c>
      <c r="G113" s="16"/>
      <c r="H113" s="16">
        <v>27136994</v>
      </c>
      <c r="I113" s="16">
        <f t="shared" si="1"/>
        <v>69476002</v>
      </c>
      <c r="K113" s="16"/>
      <c r="L113" s="18"/>
      <c r="M113" s="18"/>
    </row>
    <row r="114" spans="1:13" ht="12.75">
      <c r="A114" s="15">
        <v>38960</v>
      </c>
      <c r="B114" s="16">
        <v>4885447</v>
      </c>
      <c r="C114" s="16">
        <f>14491235+487910</f>
        <v>14979145</v>
      </c>
      <c r="D114" s="16">
        <v>1428145</v>
      </c>
      <c r="E114" s="16">
        <v>3066145</v>
      </c>
      <c r="F114" s="16">
        <v>20460537</v>
      </c>
      <c r="G114" s="16">
        <v>39731</v>
      </c>
      <c r="H114" s="16">
        <f>26899835-G114</f>
        <v>26860104</v>
      </c>
      <c r="I114" s="16">
        <f t="shared" si="1"/>
        <v>71719254</v>
      </c>
      <c r="K114" s="16"/>
      <c r="L114" s="18"/>
      <c r="M114" s="18"/>
    </row>
    <row r="115" spans="1:13" ht="12.75">
      <c r="A115" s="15">
        <v>38990</v>
      </c>
      <c r="B115" s="16">
        <v>4457943</v>
      </c>
      <c r="C115" s="16">
        <v>15302377</v>
      </c>
      <c r="D115" s="16">
        <v>1675868</v>
      </c>
      <c r="E115" s="16">
        <v>2864521</v>
      </c>
      <c r="F115" s="16">
        <v>18657694</v>
      </c>
      <c r="G115" s="16">
        <v>26863</v>
      </c>
      <c r="H115" s="16">
        <f>29791738-G115</f>
        <v>29764875</v>
      </c>
      <c r="I115" s="16">
        <f t="shared" si="1"/>
        <v>72750141</v>
      </c>
      <c r="K115" s="16"/>
      <c r="L115" s="18"/>
      <c r="M115" s="18"/>
    </row>
    <row r="116" spans="1:13" ht="12.75">
      <c r="A116" s="15">
        <v>39021</v>
      </c>
      <c r="B116" s="16">
        <v>4443756</v>
      </c>
      <c r="C116" s="16">
        <v>15096859</v>
      </c>
      <c r="D116" s="16">
        <v>1508205</v>
      </c>
      <c r="E116" s="16">
        <v>2651936</v>
      </c>
      <c r="F116" s="16">
        <v>19115535</v>
      </c>
      <c r="G116" s="16">
        <v>31866</v>
      </c>
      <c r="H116" s="16">
        <f>29166230-G116</f>
        <v>29134364</v>
      </c>
      <c r="I116" s="16">
        <f t="shared" si="1"/>
        <v>71982521</v>
      </c>
      <c r="K116" s="16"/>
      <c r="L116" s="18"/>
      <c r="M116" s="18"/>
    </row>
    <row r="117" spans="1:13" ht="12.75">
      <c r="A117" s="15">
        <v>39051</v>
      </c>
      <c r="B117" s="16">
        <v>4397615</v>
      </c>
      <c r="C117" s="16">
        <f>14702079+447241</f>
        <v>15149320</v>
      </c>
      <c r="D117" s="16">
        <v>1444098</v>
      </c>
      <c r="E117" s="16">
        <v>1165293</v>
      </c>
      <c r="F117" s="16">
        <v>17202888</v>
      </c>
      <c r="G117" s="16">
        <v>39486</v>
      </c>
      <c r="H117" s="16">
        <f>26190909-G117</f>
        <v>26151423</v>
      </c>
      <c r="I117" s="16">
        <f t="shared" si="1"/>
        <v>65550123</v>
      </c>
      <c r="K117" s="16"/>
      <c r="L117" s="18"/>
      <c r="M117" s="18"/>
    </row>
    <row r="118" spans="1:13" ht="12.75">
      <c r="A118" s="15">
        <v>39082</v>
      </c>
      <c r="B118" s="16">
        <v>6054737</v>
      </c>
      <c r="C118" s="16">
        <f>14821661+890284</f>
        <v>15711945</v>
      </c>
      <c r="D118" s="16">
        <v>1375069</v>
      </c>
      <c r="E118" s="16">
        <v>769775</v>
      </c>
      <c r="F118" s="16">
        <v>20295774</v>
      </c>
      <c r="G118" s="16">
        <v>42104</v>
      </c>
      <c r="H118" s="16">
        <f>25406521-G118</f>
        <v>25364417</v>
      </c>
      <c r="I118" s="16">
        <f t="shared" si="1"/>
        <v>69613821</v>
      </c>
      <c r="K118" s="16"/>
      <c r="L118" s="18"/>
      <c r="M118" s="18"/>
    </row>
    <row r="119" spans="1:13" ht="12.75">
      <c r="A119" s="15">
        <v>39113</v>
      </c>
      <c r="B119" s="16">
        <v>4755435</v>
      </c>
      <c r="C119" s="16">
        <f>15326962+931391</f>
        <v>16258353</v>
      </c>
      <c r="D119" s="16">
        <v>1273664</v>
      </c>
      <c r="E119" s="16">
        <v>949245</v>
      </c>
      <c r="F119" s="16">
        <v>17525531</v>
      </c>
      <c r="G119" s="16">
        <v>42536</v>
      </c>
      <c r="H119" s="16">
        <f>26657189-G119</f>
        <v>26614653</v>
      </c>
      <c r="I119" s="16">
        <f t="shared" si="1"/>
        <v>67419417</v>
      </c>
      <c r="K119" s="16"/>
      <c r="L119" s="18"/>
      <c r="M119" s="16"/>
    </row>
    <row r="120" spans="1:13" ht="12.75">
      <c r="A120" s="15">
        <v>39141</v>
      </c>
      <c r="B120" s="16">
        <v>4433698</v>
      </c>
      <c r="C120" s="16">
        <f>15832678+676086</f>
        <v>16508764</v>
      </c>
      <c r="D120" s="16">
        <v>1340414</v>
      </c>
      <c r="E120" s="16">
        <v>1064440</v>
      </c>
      <c r="F120" s="16">
        <v>13697717</v>
      </c>
      <c r="G120" s="16">
        <v>142301</v>
      </c>
      <c r="H120" s="16">
        <f>24595104-G120</f>
        <v>24452803</v>
      </c>
      <c r="I120" s="16">
        <f t="shared" si="1"/>
        <v>61640137</v>
      </c>
      <c r="K120" s="16"/>
      <c r="L120" s="18"/>
      <c r="M120" s="16"/>
    </row>
    <row r="121" spans="1:13" ht="12.75">
      <c r="A121" s="15">
        <v>39172</v>
      </c>
      <c r="B121" s="16">
        <v>4876841</v>
      </c>
      <c r="C121" s="16">
        <f>15734181+967169</f>
        <v>16701350</v>
      </c>
      <c r="D121" s="16">
        <v>1094926</v>
      </c>
      <c r="E121" s="16">
        <v>1183656</v>
      </c>
      <c r="F121" s="16">
        <v>16484086</v>
      </c>
      <c r="G121" s="16">
        <v>235388</v>
      </c>
      <c r="H121" s="16">
        <f>23950852-G121</f>
        <v>23715464</v>
      </c>
      <c r="I121" s="16">
        <f t="shared" si="1"/>
        <v>64291711</v>
      </c>
      <c r="K121" s="16"/>
      <c r="L121" s="18"/>
      <c r="M121" s="16"/>
    </row>
    <row r="122" spans="1:13" ht="12.75">
      <c r="A122" s="15">
        <v>39202</v>
      </c>
      <c r="B122" s="16">
        <v>5093018</v>
      </c>
      <c r="C122" s="16">
        <f>15775414+873951</f>
        <v>16649365</v>
      </c>
      <c r="D122" s="16">
        <v>990608</v>
      </c>
      <c r="E122" s="16">
        <v>1082898</v>
      </c>
      <c r="F122" s="16">
        <v>14894847</v>
      </c>
      <c r="G122" s="16">
        <v>227098</v>
      </c>
      <c r="H122" s="16">
        <v>27193857</v>
      </c>
      <c r="I122" s="16">
        <f t="shared" si="1"/>
        <v>66131691</v>
      </c>
      <c r="K122" s="16"/>
      <c r="M122" s="16"/>
    </row>
    <row r="123" spans="1:13" ht="12.75">
      <c r="A123" s="15">
        <v>39233</v>
      </c>
      <c r="B123" s="16">
        <v>4765743</v>
      </c>
      <c r="C123" s="16">
        <v>16644831</v>
      </c>
      <c r="D123" s="16">
        <v>1060604</v>
      </c>
      <c r="E123" s="16">
        <v>969725</v>
      </c>
      <c r="F123" s="16">
        <v>14408859</v>
      </c>
      <c r="G123" s="16">
        <v>237979</v>
      </c>
      <c r="H123" s="16">
        <v>20295373</v>
      </c>
      <c r="I123" s="16">
        <f t="shared" si="1"/>
        <v>58383114</v>
      </c>
      <c r="K123" s="16"/>
      <c r="M123" s="16"/>
    </row>
    <row r="124" spans="1:13" ht="12.75">
      <c r="A124" s="15">
        <v>39263</v>
      </c>
      <c r="B124" s="19">
        <v>4608150</v>
      </c>
      <c r="C124" s="19">
        <v>16691624</v>
      </c>
      <c r="D124" s="19">
        <v>1444384</v>
      </c>
      <c r="E124" s="20">
        <v>1362589</v>
      </c>
      <c r="F124" s="19">
        <v>14017119</v>
      </c>
      <c r="G124" s="16">
        <v>239852</v>
      </c>
      <c r="H124" s="16">
        <v>19264847</v>
      </c>
      <c r="I124" s="16">
        <f t="shared" si="1"/>
        <v>57628565</v>
      </c>
      <c r="K124" s="16"/>
      <c r="M124" s="16"/>
    </row>
    <row r="125" spans="1:13" ht="12.75">
      <c r="A125" s="15">
        <v>39294</v>
      </c>
      <c r="B125" s="19">
        <v>4482684</v>
      </c>
      <c r="C125" s="19">
        <v>16700590</v>
      </c>
      <c r="D125" s="19">
        <v>1614933</v>
      </c>
      <c r="E125" s="19">
        <v>2177529</v>
      </c>
      <c r="F125" s="19">
        <v>12709836</v>
      </c>
      <c r="G125" s="16">
        <v>232159</v>
      </c>
      <c r="H125" s="16">
        <v>17973784</v>
      </c>
      <c r="I125" s="16">
        <f t="shared" si="1"/>
        <v>55891515</v>
      </c>
      <c r="K125" s="16"/>
      <c r="M125" s="16"/>
    </row>
    <row r="126" spans="1:13" ht="12.75">
      <c r="A126" s="15">
        <v>39325</v>
      </c>
      <c r="B126" s="19">
        <v>5002106</v>
      </c>
      <c r="C126" s="19">
        <v>17017235</v>
      </c>
      <c r="D126" s="19">
        <v>1538363</v>
      </c>
      <c r="E126" s="19">
        <v>3091748</v>
      </c>
      <c r="F126" s="19">
        <v>13315976</v>
      </c>
      <c r="G126" s="16">
        <v>1101587</v>
      </c>
      <c r="H126" s="16">
        <v>14976285</v>
      </c>
      <c r="I126" s="16">
        <f t="shared" si="1"/>
        <v>56043300</v>
      </c>
      <c r="K126" s="16"/>
      <c r="M126" s="16"/>
    </row>
    <row r="127" spans="1:13" ht="12.75">
      <c r="A127" s="15">
        <v>39355</v>
      </c>
      <c r="B127" s="16">
        <v>4862128</v>
      </c>
      <c r="C127" s="16">
        <v>17356634</v>
      </c>
      <c r="D127" s="16">
        <v>1681636</v>
      </c>
      <c r="E127" s="16">
        <v>1206401</v>
      </c>
      <c r="F127" s="16">
        <v>14191747</v>
      </c>
      <c r="G127" s="16">
        <v>498743</v>
      </c>
      <c r="H127" s="16">
        <f>601614+14586412</f>
        <v>15188026</v>
      </c>
      <c r="I127" s="16">
        <f t="shared" si="1"/>
        <v>54985315</v>
      </c>
      <c r="K127" s="16"/>
      <c r="L127" s="16"/>
      <c r="M127" s="16"/>
    </row>
    <row r="128" spans="1:13" ht="12.75">
      <c r="A128" s="15">
        <v>39386</v>
      </c>
      <c r="B128" s="16">
        <v>4775213</v>
      </c>
      <c r="C128" s="16">
        <v>17368438</v>
      </c>
      <c r="D128" s="16">
        <v>2102999</v>
      </c>
      <c r="E128" s="16">
        <v>681042</v>
      </c>
      <c r="F128" s="16">
        <v>11262290</v>
      </c>
      <c r="G128" s="16">
        <v>558629</v>
      </c>
      <c r="H128" s="16">
        <v>14429215</v>
      </c>
      <c r="I128" s="16">
        <f t="shared" si="1"/>
        <v>51177826</v>
      </c>
      <c r="K128" s="16"/>
      <c r="M128" s="16"/>
    </row>
    <row r="129" spans="1:13" ht="12.75">
      <c r="A129" s="15">
        <v>39416</v>
      </c>
      <c r="B129" s="16">
        <v>4955194</v>
      </c>
      <c r="C129" s="16">
        <v>17645872</v>
      </c>
      <c r="D129" s="16">
        <v>2257275</v>
      </c>
      <c r="E129" s="16">
        <v>584622</v>
      </c>
      <c r="F129" s="16">
        <v>14668538</v>
      </c>
      <c r="G129" s="16">
        <v>451444</v>
      </c>
      <c r="H129" s="16">
        <v>13554830</v>
      </c>
      <c r="I129" s="16">
        <f t="shared" si="1"/>
        <v>54117775</v>
      </c>
      <c r="K129" s="16"/>
      <c r="M129" s="16"/>
    </row>
    <row r="130" spans="1:13" ht="12.75">
      <c r="A130" s="15">
        <v>39447</v>
      </c>
      <c r="B130" s="16">
        <v>7343303</v>
      </c>
      <c r="C130" s="16">
        <f>17259827+792985</f>
        <v>18052812</v>
      </c>
      <c r="D130" s="16">
        <v>2341021</v>
      </c>
      <c r="E130" s="16">
        <v>585321</v>
      </c>
      <c r="F130" s="16">
        <v>15282070</v>
      </c>
      <c r="G130" s="16">
        <v>659505</v>
      </c>
      <c r="H130" s="16">
        <f>662679+12642445</f>
        <v>13305124</v>
      </c>
      <c r="I130" s="16">
        <f t="shared" si="1"/>
        <v>57569156</v>
      </c>
      <c r="K130" s="16"/>
      <c r="M130" s="16"/>
    </row>
    <row r="131" spans="1:11" ht="12.75">
      <c r="A131" s="15">
        <v>39478</v>
      </c>
      <c r="B131" s="16">
        <v>5371977</v>
      </c>
      <c r="C131" s="16">
        <v>18191142</v>
      </c>
      <c r="D131" s="16">
        <v>2045038</v>
      </c>
      <c r="E131" s="16">
        <v>811201</v>
      </c>
      <c r="F131" s="16">
        <v>16853621</v>
      </c>
      <c r="G131" s="16">
        <v>691751</v>
      </c>
      <c r="H131" s="16">
        <v>20902352</v>
      </c>
      <c r="I131" s="16">
        <f t="shared" si="1"/>
        <v>64867082</v>
      </c>
      <c r="K131" s="16"/>
    </row>
    <row r="132" spans="1:11" ht="12.75">
      <c r="A132" s="15">
        <v>39507</v>
      </c>
      <c r="B132" s="16">
        <v>4671242</v>
      </c>
      <c r="C132" s="16">
        <v>18386472</v>
      </c>
      <c r="D132" s="16">
        <v>1858801</v>
      </c>
      <c r="E132" s="16">
        <v>1626511</v>
      </c>
      <c r="F132" s="16">
        <v>16385330</v>
      </c>
      <c r="G132" s="16">
        <v>751573</v>
      </c>
      <c r="H132" s="16">
        <v>19670440</v>
      </c>
      <c r="I132" s="16">
        <f t="shared" si="1"/>
        <v>63350369</v>
      </c>
      <c r="K132" s="16"/>
    </row>
    <row r="133" spans="1:11" ht="12.75">
      <c r="A133" s="15">
        <v>39538</v>
      </c>
      <c r="B133" s="16">
        <v>5206310</v>
      </c>
      <c r="C133" s="16">
        <v>18787436</v>
      </c>
      <c r="D133" s="16">
        <v>1631392</v>
      </c>
      <c r="E133" s="16">
        <v>1563896</v>
      </c>
      <c r="F133" s="16">
        <v>19504703</v>
      </c>
      <c r="G133" s="16">
        <v>359602</v>
      </c>
      <c r="H133" s="16">
        <v>18508541</v>
      </c>
      <c r="I133" s="16">
        <f t="shared" si="1"/>
        <v>65561880</v>
      </c>
      <c r="K133" s="16"/>
    </row>
    <row r="134" spans="1:11" ht="12.75">
      <c r="A134" s="15">
        <v>39568</v>
      </c>
      <c r="B134" s="16">
        <v>4735692</v>
      </c>
      <c r="C134" s="16">
        <v>18286536</v>
      </c>
      <c r="D134" s="16">
        <v>1821091</v>
      </c>
      <c r="E134" s="16">
        <v>1371434</v>
      </c>
      <c r="F134" s="16">
        <v>24083126</v>
      </c>
      <c r="G134" s="16">
        <v>344459</v>
      </c>
      <c r="H134" s="16">
        <v>21485249</v>
      </c>
      <c r="I134" s="16">
        <f t="shared" si="1"/>
        <v>72127587</v>
      </c>
      <c r="K134" s="16"/>
    </row>
    <row r="135" spans="1:11" ht="12.75">
      <c r="A135" s="15">
        <v>39599</v>
      </c>
      <c r="B135" s="16">
        <v>4578008</v>
      </c>
      <c r="C135" s="16">
        <v>18155404</v>
      </c>
      <c r="D135" s="16">
        <v>1760767</v>
      </c>
      <c r="E135" s="16">
        <v>1353425</v>
      </c>
      <c r="F135" s="16">
        <v>24985337</v>
      </c>
      <c r="G135" s="16">
        <v>222806</v>
      </c>
      <c r="H135" s="16">
        <v>23983667</v>
      </c>
      <c r="I135" s="16">
        <f aca="true" t="shared" si="2" ref="I135:I142">SUM(B135:H135)</f>
        <v>75039414</v>
      </c>
      <c r="K135" s="16"/>
    </row>
    <row r="136" spans="1:11" ht="12.75">
      <c r="A136" s="15">
        <v>39629</v>
      </c>
      <c r="B136" s="16">
        <v>4648159</v>
      </c>
      <c r="C136" s="16">
        <v>18520440</v>
      </c>
      <c r="D136" s="16">
        <v>1701468</v>
      </c>
      <c r="E136" s="16">
        <v>1138282</v>
      </c>
      <c r="F136" s="16">
        <v>21746064</v>
      </c>
      <c r="G136" s="16">
        <v>1219652</v>
      </c>
      <c r="H136" s="16">
        <v>24862697</v>
      </c>
      <c r="I136" s="16">
        <f t="shared" si="2"/>
        <v>73836762</v>
      </c>
      <c r="K136" s="16"/>
    </row>
    <row r="137" spans="1:11" ht="12.75">
      <c r="A137" s="15">
        <v>39660</v>
      </c>
      <c r="B137" s="16">
        <v>5074892</v>
      </c>
      <c r="C137" s="16">
        <v>18299056</v>
      </c>
      <c r="D137" s="16">
        <v>1625607</v>
      </c>
      <c r="E137" s="16">
        <v>1681432</v>
      </c>
      <c r="F137" s="16">
        <v>19204103</v>
      </c>
      <c r="G137" s="16">
        <v>799557</v>
      </c>
      <c r="H137" s="16">
        <v>24695175</v>
      </c>
      <c r="I137" s="16">
        <f t="shared" si="2"/>
        <v>71379822</v>
      </c>
      <c r="K137" s="16"/>
    </row>
    <row r="138" spans="1:11" ht="12.75">
      <c r="A138" s="15">
        <v>39691</v>
      </c>
      <c r="B138" s="16">
        <v>4954527</v>
      </c>
      <c r="C138" s="16">
        <v>18691105</v>
      </c>
      <c r="D138" s="16">
        <v>1550851</v>
      </c>
      <c r="E138" s="16">
        <v>1816668</v>
      </c>
      <c r="F138" s="16">
        <v>23944309</v>
      </c>
      <c r="G138" s="16">
        <v>598108</v>
      </c>
      <c r="H138" s="16">
        <v>26102458</v>
      </c>
      <c r="I138" s="16">
        <f t="shared" si="2"/>
        <v>77658026</v>
      </c>
      <c r="K138" s="16"/>
    </row>
    <row r="139" spans="1:11" ht="12.75">
      <c r="A139" s="15">
        <v>39721</v>
      </c>
      <c r="B139" s="16">
        <v>5019818</v>
      </c>
      <c r="C139" s="16">
        <v>18985089</v>
      </c>
      <c r="D139" s="16">
        <v>1585048</v>
      </c>
      <c r="E139" s="16">
        <v>1921431</v>
      </c>
      <c r="F139" s="16">
        <v>26966221</v>
      </c>
      <c r="G139" s="16">
        <v>532922</v>
      </c>
      <c r="H139" s="16">
        <v>26234725</v>
      </c>
      <c r="I139" s="16">
        <f t="shared" si="2"/>
        <v>81245254</v>
      </c>
      <c r="K139" s="16"/>
    </row>
    <row r="140" spans="1:11" ht="12.75">
      <c r="A140" s="15">
        <v>39752</v>
      </c>
      <c r="B140" s="16">
        <v>5204149</v>
      </c>
      <c r="C140" s="16">
        <v>18882760</v>
      </c>
      <c r="D140" s="16">
        <v>1388091</v>
      </c>
      <c r="E140" s="16">
        <v>1889338</v>
      </c>
      <c r="F140" s="16">
        <v>23138400</v>
      </c>
      <c r="G140" s="16">
        <v>351764</v>
      </c>
      <c r="H140" s="16">
        <v>26447414</v>
      </c>
      <c r="I140" s="16">
        <f t="shared" si="2"/>
        <v>77301916</v>
      </c>
      <c r="K140" s="16"/>
    </row>
    <row r="141" spans="1:11" ht="12.75">
      <c r="A141" s="15">
        <v>39782</v>
      </c>
      <c r="B141" s="16">
        <v>5083364</v>
      </c>
      <c r="C141" s="16">
        <v>18899451</v>
      </c>
      <c r="D141" s="16">
        <v>1245982</v>
      </c>
      <c r="E141" s="16">
        <v>1486947</v>
      </c>
      <c r="F141" s="16">
        <v>19954708</v>
      </c>
      <c r="G141" s="16">
        <v>649877</v>
      </c>
      <c r="H141" s="16">
        <v>25753319</v>
      </c>
      <c r="I141" s="16">
        <f t="shared" si="2"/>
        <v>73073648</v>
      </c>
      <c r="K141" s="16"/>
    </row>
    <row r="142" spans="1:11" ht="12.75">
      <c r="A142" s="15">
        <v>39813</v>
      </c>
      <c r="B142" s="16">
        <v>6655152</v>
      </c>
      <c r="C142" s="16">
        <v>22287808</v>
      </c>
      <c r="D142" s="16">
        <v>938781</v>
      </c>
      <c r="E142" s="16">
        <v>1293625</v>
      </c>
      <c r="F142" s="16">
        <v>16807960</v>
      </c>
      <c r="G142" s="16">
        <v>817669</v>
      </c>
      <c r="H142" s="16">
        <v>25067990</v>
      </c>
      <c r="I142" s="16">
        <f t="shared" si="2"/>
        <v>73868985</v>
      </c>
      <c r="K142" s="16"/>
    </row>
    <row r="143" spans="1:11" ht="12.75">
      <c r="A143" s="15">
        <v>39844</v>
      </c>
      <c r="B143" s="16">
        <v>5459496.855999999</v>
      </c>
      <c r="C143" s="16">
        <v>27417509.597</v>
      </c>
      <c r="D143" s="16">
        <v>731226.8920000001</v>
      </c>
      <c r="E143" s="16">
        <v>1478903.8869999999</v>
      </c>
      <c r="F143" s="16">
        <v>17802754.879</v>
      </c>
      <c r="G143" s="16">
        <v>737671.32</v>
      </c>
      <c r="H143" s="16">
        <v>23234526.145</v>
      </c>
      <c r="I143" s="16">
        <v>76862089.576</v>
      </c>
      <c r="K143" s="16"/>
    </row>
    <row r="144" spans="1:11" ht="12.75">
      <c r="A144" s="15">
        <v>39872</v>
      </c>
      <c r="B144" s="16">
        <f>'[21]JAN09'!$B$20</f>
        <v>4678469.354</v>
      </c>
      <c r="C144" s="16">
        <f>'[21]JAN09'!$D$20+'[21]JAN09'!$E$20</f>
        <v>28614236.484000005</v>
      </c>
      <c r="D144" s="16">
        <f>'[21]JAN09'!$L$20</f>
        <v>749132.018</v>
      </c>
      <c r="E144" s="16">
        <f>'[21]JAN09'!$M$20</f>
        <v>1368378.8569999998</v>
      </c>
      <c r="F144" s="16">
        <f>'[21]JAN09'!$G$20</f>
        <v>17999497.270000003</v>
      </c>
      <c r="G144" s="16">
        <f>'[21]JAN09'!$P$20</f>
        <v>560101.105</v>
      </c>
      <c r="H144" s="16">
        <f>'[21]JAN09'!$Q$20</f>
        <v>20346503.609</v>
      </c>
      <c r="I144" s="16">
        <v>74316319.13300002</v>
      </c>
      <c r="K144" s="16"/>
    </row>
    <row r="145" spans="1:11" ht="12.75">
      <c r="A145" s="15">
        <v>39903</v>
      </c>
      <c r="B145" s="16">
        <f>'[22]MAR09'!$B$20</f>
        <v>5110180.812</v>
      </c>
      <c r="C145" s="16">
        <f>'[22]MAR09'!$D$20+'[22]MAR09'!$E$20</f>
        <v>29530383.646</v>
      </c>
      <c r="D145" s="16">
        <f>'[22]MAR09'!$L$20</f>
        <v>617484.519</v>
      </c>
      <c r="E145" s="16">
        <f>'[22]MAR09'!$M$20</f>
        <v>2941199.758</v>
      </c>
      <c r="F145" s="16">
        <f>'[22]MAR09'!$G$20</f>
        <v>18284023.361</v>
      </c>
      <c r="G145" s="16">
        <f>'[22]MAR09'!$P$20</f>
        <v>199149.95799999998</v>
      </c>
      <c r="H145" s="16">
        <f>'[22]MAR09'!$Q$20</f>
        <v>23285679.531</v>
      </c>
      <c r="I145" s="16">
        <v>79968101.58500001</v>
      </c>
      <c r="K145" s="16"/>
    </row>
    <row r="146" spans="1:11" ht="12.75">
      <c r="A146" s="15">
        <v>39933</v>
      </c>
      <c r="B146" s="16">
        <f>'[1]APR09'!$B$20</f>
        <v>5188274.865</v>
      </c>
      <c r="C146" s="16">
        <f>'[1]APR09'!$D$20+'[1]APR09'!$E$20</f>
        <v>29955728.19</v>
      </c>
      <c r="D146" s="16">
        <f>'[1]APR09'!$L$20</f>
        <v>464874.224</v>
      </c>
      <c r="E146" s="16">
        <f>'[1]APR09'!$M$20</f>
        <v>4073566.6610000003</v>
      </c>
      <c r="F146" s="16">
        <f>'[1]APR09'!$G$20</f>
        <v>15827481.418</v>
      </c>
      <c r="G146" s="16">
        <f>'[1]APR09'!$P$20</f>
        <v>314999.523</v>
      </c>
      <c r="H146" s="16">
        <f>'[1]APR09'!$Q$20</f>
        <v>23433995.757999998</v>
      </c>
      <c r="I146" s="16">
        <f aca="true" t="shared" si="3" ref="I146:I151">SUM(B146:H146)</f>
        <v>79258920.639</v>
      </c>
      <c r="K146" s="16"/>
    </row>
    <row r="147" spans="1:11" ht="12.75">
      <c r="A147" s="15">
        <v>39964</v>
      </c>
      <c r="B147" s="16">
        <f>'[2]MAY09'!$B$20</f>
        <v>5291925.875</v>
      </c>
      <c r="C147" s="16">
        <f>'[2]MAY09'!$D$20+'[2]MAY09'!$E$20</f>
        <v>30223812.753</v>
      </c>
      <c r="D147" s="16">
        <f>'[2]MAY09'!$L$20</f>
        <v>413387.808</v>
      </c>
      <c r="E147" s="16">
        <f>'[2]MAY09'!$M$20</f>
        <v>4076037.3719999995</v>
      </c>
      <c r="F147" s="16">
        <f>'[2]MAY09'!$G$20</f>
        <v>16566740.089</v>
      </c>
      <c r="G147" s="16">
        <f>'[2]MAY09'!$P$20</f>
        <v>324366.968</v>
      </c>
      <c r="H147" s="16">
        <f>'[2]MAY09'!$Q$20</f>
        <v>23370110.664</v>
      </c>
      <c r="I147" s="16">
        <f t="shared" si="3"/>
        <v>80266381.529</v>
      </c>
      <c r="K147" s="16"/>
    </row>
    <row r="148" spans="1:11" ht="12.75">
      <c r="A148" s="15">
        <v>39994</v>
      </c>
      <c r="B148" s="16">
        <f>'[3]MAY09'!$B$20</f>
        <v>5196235.389</v>
      </c>
      <c r="C148" s="16">
        <f>'[3]MAY09'!$D$20+'[3]MAY09'!$E$20</f>
        <v>31291757.4</v>
      </c>
      <c r="D148" s="16">
        <f>'[3]MAY09'!$L$20</f>
        <v>359803.661</v>
      </c>
      <c r="E148" s="16">
        <f>'[3]MAY09'!$M$20</f>
        <v>3926635.185</v>
      </c>
      <c r="F148" s="16">
        <f>'[3]MAY09'!$G$20</f>
        <v>13835500.717</v>
      </c>
      <c r="G148" s="16">
        <f>'[3]MAY09'!$P$20</f>
        <v>195512.783</v>
      </c>
      <c r="H148" s="16">
        <f>'[3]MAY09'!$Q$20</f>
        <v>23353706.981999997</v>
      </c>
      <c r="I148" s="16">
        <f t="shared" si="3"/>
        <v>78159152.117</v>
      </c>
      <c r="K148" s="16"/>
    </row>
    <row r="149" spans="1:11" ht="12.75">
      <c r="A149" s="15">
        <v>40025</v>
      </c>
      <c r="B149" s="16">
        <f>'[4]MAY09'!$B$20</f>
        <v>4930610.337000001</v>
      </c>
      <c r="C149" s="16">
        <f>'[4]MAY09'!$D$20+'[4]MAY09'!$E$20</f>
        <v>29376616.74300001</v>
      </c>
      <c r="D149" s="16">
        <f>'[4]MAY09'!$L$20</f>
        <v>420401.256</v>
      </c>
      <c r="E149" s="16">
        <f>'[4]MAY09'!$M$20</f>
        <v>3339552.791</v>
      </c>
      <c r="F149" s="16">
        <f>'[4]MAY09'!$G$20</f>
        <v>16704076.165</v>
      </c>
      <c r="G149" s="16">
        <f>'[4]MAY09'!$P$20</f>
        <v>149199.85</v>
      </c>
      <c r="H149" s="16">
        <f>'[4]MAY09'!$Q$20</f>
        <v>19164867.096</v>
      </c>
      <c r="I149" s="16">
        <f t="shared" si="3"/>
        <v>74085324.238</v>
      </c>
      <c r="K149" s="16"/>
    </row>
    <row r="150" spans="1:11" ht="12.75">
      <c r="A150" s="15">
        <v>40056</v>
      </c>
      <c r="B150" s="16">
        <f>'[5]MAY09'!$B$20</f>
        <v>5225083.027</v>
      </c>
      <c r="C150" s="16">
        <f>'[5]MAY09'!$D$20+'[5]MAY09'!$E$20</f>
        <v>29543237.058999997</v>
      </c>
      <c r="D150" s="16">
        <f>'[5]MAY09'!$L$20</f>
        <v>406428.689</v>
      </c>
      <c r="E150" s="16">
        <f>'[5]MAY09'!$M$20</f>
        <v>2966533.247</v>
      </c>
      <c r="F150" s="16">
        <f>'[5]MAY09'!$G$20</f>
        <v>14277565.694</v>
      </c>
      <c r="G150" s="16">
        <f>'[5]MAY09'!$P$20</f>
        <v>65191.983</v>
      </c>
      <c r="H150" s="16">
        <f>'[5]MAY09'!$Q$20</f>
        <v>20325096.241</v>
      </c>
      <c r="I150" s="16">
        <f t="shared" si="3"/>
        <v>72809135.94</v>
      </c>
      <c r="K150" s="16"/>
    </row>
    <row r="151" spans="1:11" ht="12.75">
      <c r="A151" s="15">
        <v>40086</v>
      </c>
      <c r="B151" s="16">
        <f>'[6]MAY09'!$B$20</f>
        <v>5217028.387</v>
      </c>
      <c r="C151" s="16">
        <f>'[6]MAY09'!$D$20+'[5]MAY09'!$E$20</f>
        <v>29160109.432000004</v>
      </c>
      <c r="D151" s="16">
        <f>'[6]MAY09'!$L$20</f>
        <v>470424.308</v>
      </c>
      <c r="E151" s="16">
        <f>'[6]MAY09'!$M$20</f>
        <v>3212281.179</v>
      </c>
      <c r="F151" s="16">
        <f>'[6]MAY09'!$G$20</f>
        <v>13667217.667000001</v>
      </c>
      <c r="G151" s="16">
        <f>'[6]MAY09'!$P$20</f>
        <v>106847.545</v>
      </c>
      <c r="H151" s="16">
        <f>'[6]MAY09'!$Q$20</f>
        <v>21835878.302000005</v>
      </c>
      <c r="I151" s="16">
        <f t="shared" si="3"/>
        <v>73669786.82000001</v>
      </c>
      <c r="K151" s="16"/>
    </row>
    <row r="152" spans="1:11" ht="12.75">
      <c r="A152" s="15">
        <v>40117</v>
      </c>
      <c r="B152" s="16">
        <f>'[7]OCT09'!$B$20</f>
        <v>5315557.739</v>
      </c>
      <c r="C152" s="16">
        <f>'[7]OCT09'!$D$20+'[7]OCT09'!$E$20</f>
        <v>30035950.228</v>
      </c>
      <c r="D152" s="16">
        <f>'[7]OCT09'!$L$20</f>
        <v>501713.168</v>
      </c>
      <c r="E152" s="16">
        <f>'[7]OCT09'!$M$20</f>
        <v>3510487.698</v>
      </c>
      <c r="F152" s="16">
        <f>'[7]OCT09'!$G$20</f>
        <v>14924965.907</v>
      </c>
      <c r="G152" s="16">
        <f>'[7]OCT09'!$P$20</f>
        <v>169279.429</v>
      </c>
      <c r="H152" s="16">
        <f>'[7]OCT09'!$Q$20</f>
        <v>20875430.560000002</v>
      </c>
      <c r="I152" s="16">
        <f>SUM(B152:H152)</f>
        <v>75333384.729</v>
      </c>
      <c r="K152" s="16"/>
    </row>
    <row r="153" spans="1:11" ht="12.75">
      <c r="A153" s="15">
        <v>40147</v>
      </c>
      <c r="B153" s="19">
        <f>'[8]OCT09'!$B$20</f>
        <v>5400802.527</v>
      </c>
      <c r="C153" s="19">
        <f>'[8]OCT09'!$D$20+'[8]OCT09'!$E$20</f>
        <v>30100759.172000002</v>
      </c>
      <c r="D153" s="19">
        <f>'[8]OCT09'!$L$20</f>
        <v>567712.742</v>
      </c>
      <c r="E153" s="19">
        <f>'[8]OCT09'!$M$20</f>
        <v>3711481.121</v>
      </c>
      <c r="F153" s="19">
        <f>'[8]OCT09'!$G$20</f>
        <v>11211955.128</v>
      </c>
      <c r="G153" s="19">
        <f>'[8]OCT09'!$P$20</f>
        <v>288325.13800000004</v>
      </c>
      <c r="H153" s="19">
        <f>'[8]OCT09'!$Q$20</f>
        <v>22958046.923</v>
      </c>
      <c r="I153" s="19">
        <f>SUM(B153:H153)</f>
        <v>74239082.75099999</v>
      </c>
      <c r="K153" s="16"/>
    </row>
    <row r="154" spans="1:11" ht="12.75">
      <c r="A154" s="15">
        <v>40178</v>
      </c>
      <c r="B154" s="16">
        <v>7044254.878999999</v>
      </c>
      <c r="C154" s="16">
        <f>'[9]OCT09'!$D$20+'[9]OCT09'!$E$20</f>
        <v>29908694.362000003</v>
      </c>
      <c r="D154" s="16">
        <f>'[9]OCT09'!$L$20</f>
        <v>552582.613</v>
      </c>
      <c r="E154" s="16">
        <f>'[9]OCT09'!$M$20</f>
        <v>2279944.705</v>
      </c>
      <c r="F154" s="16">
        <f>'[9]OCT09'!$G$20</f>
        <v>15213392.608000001</v>
      </c>
      <c r="G154" s="16">
        <f>'[9]OCT09'!$P$20</f>
        <v>320139.033</v>
      </c>
      <c r="H154" s="16">
        <f>'[9]OCT09'!$Q$20</f>
        <v>20983875.395999998</v>
      </c>
      <c r="I154" s="19">
        <f>SUM(B154:H154)</f>
        <v>76302883.596</v>
      </c>
      <c r="K154" s="16"/>
    </row>
    <row r="155" spans="1:11" ht="12.75">
      <c r="A155" s="15">
        <v>40209</v>
      </c>
      <c r="B155" s="16">
        <f>'[10]JAN10'!$B$20</f>
        <v>6224710.4120000005</v>
      </c>
      <c r="C155" s="16">
        <f>'[10]JAN10'!$D$20+'[10]JAN10'!$E$20</f>
        <v>30156656.615</v>
      </c>
      <c r="D155" s="16">
        <f>'[10]JAN10'!$L$20</f>
        <v>555937.516</v>
      </c>
      <c r="E155" s="16">
        <f>'[10]JAN10'!$M$20</f>
        <v>897216.408</v>
      </c>
      <c r="F155" s="16">
        <f>'[10]JAN10'!$G$20</f>
        <v>18559328.854000002</v>
      </c>
      <c r="G155" s="16">
        <f>'[10]JAN10'!$P$20</f>
        <v>448660.418</v>
      </c>
      <c r="H155" s="16">
        <f>'[10]JAN10'!$Q$20</f>
        <v>19989916.834</v>
      </c>
      <c r="I155" s="19">
        <f aca="true" t="shared" si="4" ref="I155:I166">SUM(B155:H155)</f>
        <v>76832427.057</v>
      </c>
      <c r="J155" s="16"/>
      <c r="K155" s="16"/>
    </row>
    <row r="156" spans="1:11" ht="12.75">
      <c r="A156" s="15">
        <v>40237</v>
      </c>
      <c r="B156" s="16">
        <f>'[11]FEB09'!$B$20</f>
        <v>5873430.421999999</v>
      </c>
      <c r="C156" s="16">
        <f>'[11]FEB09'!$D$20+'[11]FEB09'!$E$20</f>
        <v>31159700.510999996</v>
      </c>
      <c r="D156" s="16">
        <f>'[11]FEB09'!$L$20</f>
        <v>635041.861</v>
      </c>
      <c r="E156" s="16">
        <f>'[11]FEB09'!$M$20</f>
        <v>0</v>
      </c>
      <c r="F156" s="16">
        <f>'[11]FEB09'!$G$20</f>
        <v>17717382.695</v>
      </c>
      <c r="G156" s="16">
        <f>'[11]FEB09'!$P$20</f>
        <v>451704.019</v>
      </c>
      <c r="H156" s="16">
        <f>'[11]FEB09'!$Q$20</f>
        <v>20034818.179</v>
      </c>
      <c r="I156" s="19">
        <f t="shared" si="4"/>
        <v>75872077.687</v>
      </c>
      <c r="J156" s="16"/>
      <c r="K156" s="16"/>
    </row>
    <row r="157" spans="1:11" ht="12.75">
      <c r="A157" s="15">
        <v>40268</v>
      </c>
      <c r="B157" s="16">
        <f>'[12]MAR09'!$B$20</f>
        <v>5970592.040999999</v>
      </c>
      <c r="C157" s="16">
        <f>'[12]MAR09'!$D$20+'[12]MAR09'!$E$20</f>
        <v>30470446.06</v>
      </c>
      <c r="D157" s="16">
        <f>'[12]MAR09'!$L$20</f>
        <v>556836.93</v>
      </c>
      <c r="E157" s="16">
        <f>'[12]MAR09'!$M$20</f>
        <v>0</v>
      </c>
      <c r="F157" s="16">
        <f>'[12]MAR09'!$G$20</f>
        <v>23793843</v>
      </c>
      <c r="G157" s="16">
        <f>'[12]MAR09'!$P$20</f>
        <v>239816.045</v>
      </c>
      <c r="H157" s="16">
        <f>'[12]MAR09'!$Q$20</f>
        <v>28491974.83</v>
      </c>
      <c r="I157" s="19">
        <f t="shared" si="4"/>
        <v>89523508.90599999</v>
      </c>
      <c r="J157" s="16"/>
      <c r="K157" s="16"/>
    </row>
    <row r="158" spans="1:11" ht="12.75">
      <c r="A158" s="15">
        <v>40298</v>
      </c>
      <c r="B158" s="16">
        <f>'[13]APR10'!$B$20</f>
        <v>6114933.160999999</v>
      </c>
      <c r="C158" s="16">
        <f>'[13]APR10'!$D$20+'[13]APR10'!$E$20</f>
        <v>32344236.865</v>
      </c>
      <c r="D158" s="16">
        <f>'[13]APR10'!$L$20</f>
        <v>479197.197</v>
      </c>
      <c r="E158" s="16">
        <f>'[13]APR10'!$M$20</f>
        <v>0</v>
      </c>
      <c r="F158" s="16">
        <f>'[13]APR10'!$G$20</f>
        <v>21685767.132</v>
      </c>
      <c r="G158" s="16">
        <f>'[13]APR10'!$P$20</f>
        <v>240055.376</v>
      </c>
      <c r="H158" s="16">
        <f>'[13]APR10'!$Q$20</f>
        <v>24773706.869000003</v>
      </c>
      <c r="I158" s="19">
        <f t="shared" si="4"/>
        <v>85637896.6</v>
      </c>
      <c r="J158" s="16"/>
      <c r="K158" s="16"/>
    </row>
    <row r="159" spans="1:11" ht="12.75">
      <c r="A159" s="15">
        <v>40329</v>
      </c>
      <c r="B159" s="16">
        <f>'[14]MAY10'!$B$20</f>
        <v>6037861.607999998</v>
      </c>
      <c r="C159" s="16">
        <f>'[14]MAY10'!$D$20+'[14]MAY10'!$E$20</f>
        <v>32595550.398000002</v>
      </c>
      <c r="D159" s="16">
        <f>'[14]MAY10'!$L$20</f>
        <v>352876.2</v>
      </c>
      <c r="E159" s="16">
        <f>'[14]MAY10'!$M$20</f>
        <v>0</v>
      </c>
      <c r="F159" s="16">
        <f>'[14]MAY10'!$G$20</f>
        <v>21260929.035</v>
      </c>
      <c r="G159" s="16">
        <f>'[14]MAY10'!$P$20</f>
        <v>222077.81100000002</v>
      </c>
      <c r="H159" s="16">
        <f>'[14]MAY10'!$Q$20</f>
        <v>25708338.264</v>
      </c>
      <c r="I159" s="19">
        <f t="shared" si="4"/>
        <v>86177633.31599998</v>
      </c>
      <c r="J159" s="16"/>
      <c r="K159" s="16"/>
    </row>
    <row r="160" spans="1:11" ht="12.75">
      <c r="A160" s="15">
        <v>40359</v>
      </c>
      <c r="B160" s="16">
        <f>'[15]Jun10'!$B$20</f>
        <v>5781327.994000001</v>
      </c>
      <c r="C160" s="16">
        <f>'[15]Jun10'!$D$20+'[15]Jun10'!$E$20</f>
        <v>31268471.495</v>
      </c>
      <c r="D160" s="16">
        <f>'[15]Jun10'!$L$20</f>
        <v>255199</v>
      </c>
      <c r="E160" s="16">
        <f>'[15]Jun10'!$M$20</f>
        <v>0</v>
      </c>
      <c r="F160" s="16">
        <f>'[15]Jun10'!$G$20</f>
        <v>23538040.107999995</v>
      </c>
      <c r="G160" s="16">
        <f>'[15]Jun10'!$P$20</f>
        <v>200257.102</v>
      </c>
      <c r="H160" s="16">
        <f>'[15]Jun10'!$Q$20</f>
        <v>30164253.043999992</v>
      </c>
      <c r="I160" s="19">
        <f t="shared" si="4"/>
        <v>91207548.74299999</v>
      </c>
      <c r="J160" s="16"/>
      <c r="K160" s="16"/>
    </row>
    <row r="161" spans="1:11" ht="12.75">
      <c r="A161" s="15">
        <v>40390</v>
      </c>
      <c r="B161" s="16">
        <f>'[16]Jun10'!$B$20</f>
        <v>6066583.939000001</v>
      </c>
      <c r="C161" s="16">
        <f>'[16]Jun10'!$D$20+'[16]Jun10'!$E$20</f>
        <v>27294952.365000002</v>
      </c>
      <c r="D161" s="16">
        <f>'[16]Jun10'!$L$20</f>
        <v>193553.789</v>
      </c>
      <c r="E161" s="16">
        <f>'[16]Jun10'!$M$20</f>
        <v>0</v>
      </c>
      <c r="F161" s="16">
        <f>'[16]Jun10'!$G$20</f>
        <v>24166217.058999997</v>
      </c>
      <c r="G161" s="16">
        <f>'[16]Jun10'!$P$20</f>
        <v>201435.21899999998</v>
      </c>
      <c r="H161" s="16">
        <f>'[16]Jun10'!$Q$20</f>
        <v>30431471.974999998</v>
      </c>
      <c r="I161" s="19">
        <f t="shared" si="4"/>
        <v>88354214.34599999</v>
      </c>
      <c r="J161" s="16"/>
      <c r="K161" s="16"/>
    </row>
    <row r="162" spans="1:11" ht="12.75">
      <c r="A162" s="15">
        <v>40421</v>
      </c>
      <c r="B162" s="16">
        <f>'[17]Aug10'!$B$20</f>
        <v>6400141.284</v>
      </c>
      <c r="C162" s="16">
        <f>'[17]Aug10'!$D$20+'[17]Aug10'!$E$20</f>
        <v>27555786.534</v>
      </c>
      <c r="D162" s="16">
        <f>'[17]Aug10'!$L$20</f>
        <v>138806.913</v>
      </c>
      <c r="E162" s="16">
        <f>'[17]Aug10'!$M$20</f>
        <v>0</v>
      </c>
      <c r="F162" s="16">
        <f>'[17]Aug10'!$G$20</f>
        <v>30279094.367</v>
      </c>
      <c r="G162" s="16">
        <f>'[17]Aug10'!$P$20</f>
        <v>177692.478</v>
      </c>
      <c r="H162" s="16">
        <f>'[17]Aug10'!$Q$20</f>
        <v>30269580.463999994</v>
      </c>
      <c r="I162" s="19">
        <f t="shared" si="4"/>
        <v>94821102.03999999</v>
      </c>
      <c r="J162" s="16"/>
      <c r="K162" s="16"/>
    </row>
    <row r="163" spans="1:11" ht="12.75">
      <c r="A163" s="15">
        <v>40451</v>
      </c>
      <c r="B163" s="16">
        <f>'[18]Sep10'!$B$20</f>
        <v>6647583.422</v>
      </c>
      <c r="C163" s="16">
        <f>'[18]Sep10'!$D$20+'[18]Sep10'!$E$20</f>
        <v>27575056.588999998</v>
      </c>
      <c r="D163" s="16">
        <f>'[18]Sep10'!$L$20</f>
        <v>258827.044</v>
      </c>
      <c r="E163" s="16">
        <f>'[18]Sep10'!$M$20</f>
        <v>0</v>
      </c>
      <c r="F163" s="16">
        <f>'[18]Sep10'!$G$20</f>
        <v>32229212.167000003</v>
      </c>
      <c r="G163" s="16">
        <f>'[18]Sep10'!$P$20</f>
        <v>129133.831</v>
      </c>
      <c r="H163" s="16">
        <f>'[18]Sep10'!$Q$20</f>
        <v>30048274.794</v>
      </c>
      <c r="I163" s="19">
        <f t="shared" si="4"/>
        <v>96888087.847</v>
      </c>
      <c r="J163" s="16"/>
      <c r="K163" s="16"/>
    </row>
    <row r="164" spans="1:11" ht="12.75">
      <c r="A164" s="15">
        <v>40482</v>
      </c>
      <c r="B164" s="16">
        <f>'[19]Oct10'!$B$20</f>
        <v>6488175.084999999</v>
      </c>
      <c r="C164" s="16">
        <f>'[19]Oct10'!$D$20+'[19]Oct10'!$E$20</f>
        <v>28225811.176999997</v>
      </c>
      <c r="D164" s="16">
        <f>'[19]Oct10'!$L$20</f>
        <v>191978.567</v>
      </c>
      <c r="E164" s="16">
        <f>'[19]Oct10'!$M$20</f>
        <v>0</v>
      </c>
      <c r="F164" s="16">
        <f>'[19]Oct10'!$G$20</f>
        <v>31022015.568</v>
      </c>
      <c r="G164" s="16">
        <f>'[19]Oct10'!$P$20</f>
        <v>289273.944</v>
      </c>
      <c r="H164" s="16">
        <f>'[19]Oct10'!$Q$20</f>
        <v>30546990.112000003</v>
      </c>
      <c r="I164" s="19">
        <f t="shared" si="4"/>
        <v>96764244.45300001</v>
      </c>
      <c r="J164" s="16"/>
      <c r="K164" s="16"/>
    </row>
    <row r="165" spans="1:11" ht="12.75">
      <c r="A165" s="15">
        <v>40512</v>
      </c>
      <c r="B165" s="16">
        <f>'[20]Nov10'!$B$20</f>
        <v>6425247.93</v>
      </c>
      <c r="C165" s="16">
        <f>'[20]Nov10'!$D$20+'[20]Nov10'!$E$20</f>
        <v>28398500.683999997</v>
      </c>
      <c r="D165" s="16">
        <f>'[20]Nov10'!$L$20</f>
        <v>291330.37</v>
      </c>
      <c r="E165" s="16">
        <f>'[20]Nov10'!$M$20</f>
        <v>0</v>
      </c>
      <c r="F165" s="16">
        <f>'[20]Nov10'!$G$20</f>
        <v>26801726.937</v>
      </c>
      <c r="G165" s="16">
        <f>'[20]Nov10'!$P$20</f>
        <v>289244.63399999996</v>
      </c>
      <c r="H165" s="16">
        <f>'[20]Nov10'!$Q$20</f>
        <v>36902266.799</v>
      </c>
      <c r="I165" s="19">
        <f t="shared" si="4"/>
        <v>99108317.354</v>
      </c>
      <c r="J165" s="16"/>
      <c r="K165" s="16"/>
    </row>
    <row r="166" spans="1:11" ht="12.75">
      <c r="A166" s="15">
        <v>40543</v>
      </c>
      <c r="B166" s="16">
        <f>'[23]Dec10'!$B$20</f>
        <v>7771841.919000001</v>
      </c>
      <c r="C166" s="16">
        <f>'[23]Dec10'!E20+'[23]Dec10'!$D$20</f>
        <v>28254358.987</v>
      </c>
      <c r="D166" s="16">
        <f>'[23]Dec10'!$L$20</f>
        <v>412685.213</v>
      </c>
      <c r="E166" s="16">
        <v>0</v>
      </c>
      <c r="F166" s="16">
        <f>'[23]Dec10'!$G$20</f>
        <v>27182699.143000007</v>
      </c>
      <c r="G166" s="16">
        <f>'[23]Dec10'!$P$20</f>
        <v>289337.902</v>
      </c>
      <c r="H166" s="16">
        <f>'[23]Dec10'!$Q$20</f>
        <v>37027764.243</v>
      </c>
      <c r="I166" s="19">
        <f t="shared" si="4"/>
        <v>100938687.407</v>
      </c>
      <c r="J166" s="16"/>
      <c r="K166" s="16"/>
    </row>
    <row r="167" spans="1:11" ht="12.75">
      <c r="A167" s="15">
        <v>40574</v>
      </c>
      <c r="B167" s="16">
        <f>'[24]Jan11'!$B$20</f>
        <v>7195456.6219999995</v>
      </c>
      <c r="C167" s="16">
        <f>'[24]Jan11'!$D$20+'[24]Jan11'!$E$20</f>
        <v>28551203.654999994</v>
      </c>
      <c r="D167" s="16">
        <f>'[24]Jan11'!$L$20</f>
        <v>402051.951</v>
      </c>
      <c r="E167" s="16">
        <f>'[24]Jan11'!$M$20</f>
        <v>0</v>
      </c>
      <c r="F167" s="16">
        <f>'[24]Jan11'!$G$20</f>
        <v>26654165.336</v>
      </c>
      <c r="G167" s="16">
        <f>'[24]Jan11'!$P$20</f>
        <v>289289.155</v>
      </c>
      <c r="H167" s="16">
        <f>'[24]Jan11'!$Q$20</f>
        <v>36143933.053</v>
      </c>
      <c r="I167" s="16">
        <f aca="true" t="shared" si="5" ref="I167:I172">SUM(B167:H167)</f>
        <v>99236099.772</v>
      </c>
      <c r="J167" s="16"/>
      <c r="K167" s="16"/>
    </row>
    <row r="168" spans="1:11" ht="12.75">
      <c r="A168" s="15">
        <v>40602</v>
      </c>
      <c r="B168" s="16">
        <f>'[25]Feb11'!$B$20</f>
        <v>6540379.365</v>
      </c>
      <c r="C168" s="16">
        <f>'[25]Feb11'!$D$20+'[25]Feb11'!$E$20</f>
        <v>28434282.786</v>
      </c>
      <c r="D168" s="16">
        <f>'[25]Feb11'!$L$20</f>
        <v>442345.24400000006</v>
      </c>
      <c r="E168" s="16">
        <f>'[25]Feb11'!$M$20</f>
        <v>0</v>
      </c>
      <c r="F168" s="16">
        <f>'[25]Feb11'!$G$20</f>
        <v>30550260.834</v>
      </c>
      <c r="G168" s="16">
        <f>'[25]Feb11'!$P$20</f>
        <v>397301.344</v>
      </c>
      <c r="H168" s="16">
        <f>'[25]Feb11'!$Q$20</f>
        <v>32033216.955999997</v>
      </c>
      <c r="I168" s="16">
        <f t="shared" si="5"/>
        <v>98397786.529</v>
      </c>
      <c r="J168" s="16"/>
      <c r="K168" s="16"/>
    </row>
    <row r="169" spans="1:11" ht="12.75">
      <c r="A169" s="15">
        <v>40633</v>
      </c>
      <c r="B169" s="16">
        <f>'[26]Mar11'!$B$20</f>
        <v>6677971.546999999</v>
      </c>
      <c r="C169" s="16">
        <f>'[26]Mar11'!$D$20+'[26]Mar11'!$E$20</f>
        <v>28025639.893999998</v>
      </c>
      <c r="D169" s="16">
        <f>'[26]Mar11'!$L$20</f>
        <v>772962.2139999999</v>
      </c>
      <c r="E169" s="16">
        <f>'[26]Mar11'!$M$20</f>
        <v>0</v>
      </c>
      <c r="F169" s="16">
        <f>'[26]Mar11'!$G$20</f>
        <v>37172880.451</v>
      </c>
      <c r="G169" s="16">
        <f>'[26]Mar11'!$P$20</f>
        <v>365166.553</v>
      </c>
      <c r="H169" s="16">
        <f>'[26]Mar11'!$Q$20</f>
        <v>33809382.19399999</v>
      </c>
      <c r="I169" s="16">
        <f t="shared" si="5"/>
        <v>106824002.853</v>
      </c>
      <c r="J169" s="16"/>
      <c r="K169" s="16"/>
    </row>
    <row r="170" spans="1:11" ht="12.75">
      <c r="A170" s="15">
        <v>40663</v>
      </c>
      <c r="B170" s="16">
        <f>'[27]Apr11'!$B$20</f>
        <v>6516584.120000001</v>
      </c>
      <c r="C170" s="16">
        <f>'[27]Apr11'!$D$20+'[27]Apr11'!$E$20</f>
        <v>29751358.548000004</v>
      </c>
      <c r="D170" s="16">
        <f>'[27]Apr11'!$L$20</f>
        <v>638804.8169999999</v>
      </c>
      <c r="E170" s="16">
        <f>'[27]Apr11'!$M$20</f>
        <v>0</v>
      </c>
      <c r="F170" s="16">
        <f>'[27]Apr11'!$G$20</f>
        <v>36917039.26</v>
      </c>
      <c r="G170" s="16">
        <f>'[27]Apr11'!$P$20</f>
        <v>365320.872</v>
      </c>
      <c r="H170" s="16">
        <f>'[27]Apr11'!$Q$20</f>
        <v>33475330.51</v>
      </c>
      <c r="I170" s="16">
        <f t="shared" si="5"/>
        <v>107664438.127</v>
      </c>
      <c r="J170" s="16"/>
      <c r="K170" s="16"/>
    </row>
    <row r="171" spans="1:11" ht="12.75">
      <c r="A171" s="15">
        <v>40694</v>
      </c>
      <c r="B171" s="16">
        <f>'[28]May11'!$B$20</f>
        <v>6459389.071</v>
      </c>
      <c r="C171" s="16">
        <f>'[28]May11'!$D$20+'[28]May11'!$E$20</f>
        <v>29431898.785</v>
      </c>
      <c r="D171" s="16">
        <f>'[28]May11'!$L$20</f>
        <v>731286.007</v>
      </c>
      <c r="E171" s="16">
        <f>'[28]May11'!$M$20</f>
        <v>0</v>
      </c>
      <c r="F171" s="16">
        <f>'[28]May11'!$G$20</f>
        <v>24042130.859</v>
      </c>
      <c r="G171" s="16">
        <f>'[28]May11'!$P$20</f>
        <v>325072.312</v>
      </c>
      <c r="H171" s="16">
        <f>'[28]May11'!$Q$20</f>
        <v>47206532.078999996</v>
      </c>
      <c r="I171" s="16">
        <f t="shared" si="5"/>
        <v>108196309.113</v>
      </c>
      <c r="J171" s="16"/>
      <c r="K171" s="16"/>
    </row>
    <row r="172" spans="1:11" ht="12.75">
      <c r="A172" s="15">
        <v>40724</v>
      </c>
      <c r="B172" s="16">
        <f>'[29]May11'!$B$20</f>
        <v>6292832.543</v>
      </c>
      <c r="C172" s="16">
        <f>'[29]May11'!$D$20+'[29]May11'!$E$20</f>
        <v>29440228.176999997</v>
      </c>
      <c r="D172" s="16">
        <f>'[29]May11'!$L$20</f>
        <v>737945.7</v>
      </c>
      <c r="E172" s="16">
        <f>'[29]May11'!$M$20</f>
        <v>0</v>
      </c>
      <c r="F172" s="16">
        <f>'[29]May11'!$G$20</f>
        <v>23094086.351999994</v>
      </c>
      <c r="G172" s="16">
        <f>'[29]May11'!$P$20</f>
        <v>272807.182</v>
      </c>
      <c r="H172" s="16">
        <f>'[29]May11'!$Q$20</f>
        <v>48677207.212</v>
      </c>
      <c r="I172" s="16">
        <f t="shared" si="5"/>
        <v>108515107.166</v>
      </c>
      <c r="J172" s="16"/>
      <c r="K172" s="16"/>
    </row>
    <row r="173" spans="1:11" ht="12.75">
      <c r="A173" s="15">
        <v>40755</v>
      </c>
      <c r="B173" s="16">
        <f>'[30]Jul11'!$B$20</f>
        <v>6419356.170999999</v>
      </c>
      <c r="C173" s="16">
        <f>'[30]Jul11'!$D$20+'[30]Jul11'!$E$20</f>
        <v>29499218.477999996</v>
      </c>
      <c r="D173" s="16">
        <f>'[30]Jul11'!$L$20</f>
        <v>888522.551</v>
      </c>
      <c r="E173" s="16">
        <f>'[30]Jul11'!$M$20</f>
        <v>0</v>
      </c>
      <c r="F173" s="16">
        <f>'[30]Jul11'!$G$20</f>
        <v>19253107.369</v>
      </c>
      <c r="G173" s="16">
        <f>'[30]Jul11'!$P$20</f>
        <v>322087.238</v>
      </c>
      <c r="H173" s="16">
        <f>'[30]Jul11'!$Q$20</f>
        <v>47943911.738000005</v>
      </c>
      <c r="I173" s="16">
        <f>SUM(B173:H173)</f>
        <v>104326203.54499999</v>
      </c>
      <c r="J173" s="16"/>
      <c r="K173" s="16"/>
    </row>
    <row r="174" spans="1:11" ht="12.75">
      <c r="A174" s="15">
        <v>40786</v>
      </c>
      <c r="B174" s="16">
        <f>'[31]Aug11'!$B$20</f>
        <v>6644500.387</v>
      </c>
      <c r="C174" s="16">
        <f>'[31]Aug11'!$D$20+'[31]Aug11'!$E$20</f>
        <v>31361619.029</v>
      </c>
      <c r="D174" s="16">
        <f>'[31]Aug11'!$L$20</f>
        <v>759608.294</v>
      </c>
      <c r="E174" s="16">
        <f>'[31]Aug11'!$M$20</f>
        <v>0</v>
      </c>
      <c r="F174" s="16">
        <f>'[31]Aug11'!$G$20</f>
        <v>21038672.135000005</v>
      </c>
      <c r="G174" s="16">
        <f>'[31]Aug11'!$P$20</f>
        <v>299888.545</v>
      </c>
      <c r="H174" s="16">
        <f>'[31]Aug11'!$Q$20</f>
        <v>41811866.897999994</v>
      </c>
      <c r="I174" s="16">
        <f>SUM(B174:H174)</f>
        <v>101916155.288</v>
      </c>
      <c r="J174" s="16"/>
      <c r="K174" s="16"/>
    </row>
    <row r="175" spans="1:11" ht="12.75">
      <c r="A175" s="15">
        <v>40816</v>
      </c>
      <c r="B175" s="16">
        <f>'[32]Sep11'!$B$20</f>
        <v>6717459.665</v>
      </c>
      <c r="C175" s="16">
        <f>'[32]Sep11'!$D$20+'[32]Sep11'!$E$20</f>
        <v>30273508.092</v>
      </c>
      <c r="D175" s="16">
        <f>'[32]Sep11'!$L$20</f>
        <v>428538.56299999997</v>
      </c>
      <c r="E175" s="16">
        <f>'[32]Sep11'!$M$20</f>
        <v>0</v>
      </c>
      <c r="F175" s="16">
        <f>'[32]Sep11'!$G$20</f>
        <v>21784726.481999993</v>
      </c>
      <c r="G175" s="16">
        <f>'[32]Sep11'!$P$20</f>
        <v>109103.182</v>
      </c>
      <c r="H175" s="16">
        <f>'[32]Sep11'!$Q$20</f>
        <v>39763620.324</v>
      </c>
      <c r="I175" s="16">
        <f>SUM(B175:H175)</f>
        <v>99076956.308</v>
      </c>
      <c r="J175" s="16"/>
      <c r="K175" s="16"/>
    </row>
    <row r="176" spans="1:11" ht="12.75">
      <c r="A176" s="15">
        <v>40847</v>
      </c>
      <c r="B176" s="16">
        <f>'[33]Oct11'!$B$20</f>
        <v>6966803.426</v>
      </c>
      <c r="C176" s="16">
        <f>'[33]Oct11'!$D$20+'[33]Oct11'!$E$20</f>
        <v>30093759.309</v>
      </c>
      <c r="D176" s="16">
        <f>'[33]Oct11'!$L$20</f>
        <v>522125.772</v>
      </c>
      <c r="E176" s="16">
        <f>'[33]Oct11'!$M$20</f>
        <v>0</v>
      </c>
      <c r="F176" s="16">
        <f>'[33]Oct11'!$G$20</f>
        <v>18407701.095</v>
      </c>
      <c r="G176" s="16">
        <f>'[33]Oct11'!$P$20</f>
        <v>265871.25</v>
      </c>
      <c r="H176" s="16">
        <f>'[33]Oct11'!$Q$20</f>
        <v>36287987.242</v>
      </c>
      <c r="I176" s="16">
        <f>SUM(B176:H176)</f>
        <v>92544248.094</v>
      </c>
      <c r="J176" s="16"/>
      <c r="K176" s="16"/>
    </row>
    <row r="177" spans="1:11" ht="12.75">
      <c r="A177" s="15">
        <v>40877</v>
      </c>
      <c r="B177" s="16">
        <f>'1998-Present'!B201</f>
        <v>6786118.085</v>
      </c>
      <c r="C177" s="16">
        <f>'1998-Present'!C201</f>
        <v>29224825.181</v>
      </c>
      <c r="D177" s="16">
        <f>'1998-Present'!D201</f>
        <v>502601.56700000004</v>
      </c>
      <c r="E177" s="16">
        <f>'1998-Present'!E201</f>
        <v>0</v>
      </c>
      <c r="F177" s="16">
        <f>'1998-Present'!F201</f>
        <v>17838938.073</v>
      </c>
      <c r="G177" s="16">
        <f>'1998-Present'!G201</f>
        <v>510587</v>
      </c>
      <c r="H177" s="16">
        <f>'1998-Present'!H201</f>
        <v>34138718.888</v>
      </c>
      <c r="I177" s="16">
        <f>'1998-Present'!I201</f>
        <v>89001788.794</v>
      </c>
      <c r="J177" s="16"/>
      <c r="K177" s="16"/>
    </row>
    <row r="178" spans="1:11" ht="12.75">
      <c r="A178" s="15">
        <v>40908</v>
      </c>
      <c r="B178" s="16">
        <f>'1998-Present'!B202</f>
        <v>8289772.827</v>
      </c>
      <c r="C178" s="16">
        <f>'1998-Present'!C202</f>
        <v>29679115.138</v>
      </c>
      <c r="D178" s="16">
        <f>'1998-Present'!D202</f>
        <v>590041.789</v>
      </c>
      <c r="E178" s="16">
        <f>'1998-Present'!E202</f>
        <v>0</v>
      </c>
      <c r="F178" s="16">
        <f>'1998-Present'!F202</f>
        <v>17504635.982</v>
      </c>
      <c r="G178" s="16">
        <f>'1998-Present'!G202</f>
        <v>565837.2</v>
      </c>
      <c r="H178" s="16">
        <f>'1998-Present'!H202</f>
        <v>33806939.243</v>
      </c>
      <c r="I178" s="16">
        <f>'1998-Present'!I202</f>
        <v>90436342.179</v>
      </c>
      <c r="J178" s="16"/>
      <c r="K178" s="16"/>
    </row>
    <row r="179" spans="1:10" ht="12.75">
      <c r="A179" s="15">
        <v>40939</v>
      </c>
      <c r="B179" s="16">
        <v>7672135.491</v>
      </c>
      <c r="C179" s="16">
        <v>30286198.042</v>
      </c>
      <c r="D179" s="16">
        <v>777176.424</v>
      </c>
      <c r="E179" s="16">
        <v>0</v>
      </c>
      <c r="F179" s="16">
        <v>17726711.200999998</v>
      </c>
      <c r="G179" s="16">
        <v>575928.19</v>
      </c>
      <c r="H179" s="16">
        <v>30641500.547</v>
      </c>
      <c r="I179" s="16">
        <v>87679649.895</v>
      </c>
      <c r="J179" s="16"/>
    </row>
    <row r="180" spans="1:10" ht="12.75">
      <c r="A180" s="15">
        <v>40968</v>
      </c>
      <c r="B180" s="16">
        <v>7013010.8209999995</v>
      </c>
      <c r="C180" s="16">
        <v>30851579.287</v>
      </c>
      <c r="D180" s="16">
        <v>829592.273</v>
      </c>
      <c r="E180" s="16">
        <v>0</v>
      </c>
      <c r="F180" s="16">
        <v>16498382.477</v>
      </c>
      <c r="G180" s="16">
        <v>533610.4</v>
      </c>
      <c r="H180" s="16">
        <v>29523706.759</v>
      </c>
      <c r="I180" s="16">
        <v>85249882.017</v>
      </c>
      <c r="J180" s="16"/>
    </row>
    <row r="181" spans="1:10" ht="12.75">
      <c r="A181" s="15">
        <v>40999</v>
      </c>
      <c r="B181" s="16">
        <v>6919211.342999999</v>
      </c>
      <c r="C181" s="16">
        <v>30821809.262</v>
      </c>
      <c r="D181" s="16">
        <v>719330.97</v>
      </c>
      <c r="E181" s="16">
        <v>0</v>
      </c>
      <c r="F181" s="16">
        <v>17325843.391000003</v>
      </c>
      <c r="G181" s="16">
        <v>390955.025</v>
      </c>
      <c r="H181" s="16">
        <v>31543032.691</v>
      </c>
      <c r="I181" s="16">
        <v>87720182.682</v>
      </c>
      <c r="J181" s="16"/>
    </row>
    <row r="182" spans="1:10" ht="12.75">
      <c r="A182" s="15">
        <v>41029</v>
      </c>
      <c r="B182" s="16">
        <v>7297896.793000001</v>
      </c>
      <c r="C182" s="16">
        <v>31385031.270999998</v>
      </c>
      <c r="D182" s="16">
        <v>669543.113</v>
      </c>
      <c r="E182" s="16">
        <v>0</v>
      </c>
      <c r="F182" s="16">
        <v>14563868.104999999</v>
      </c>
      <c r="G182" s="16">
        <v>390695.547</v>
      </c>
      <c r="H182" s="16">
        <v>30009082.435</v>
      </c>
      <c r="I182" s="16">
        <v>84316117.26399998</v>
      </c>
      <c r="J182" s="16"/>
    </row>
    <row r="183" spans="1:10" ht="12.75">
      <c r="A183" s="15">
        <v>41060</v>
      </c>
      <c r="B183" s="16">
        <v>7138191.687</v>
      </c>
      <c r="C183" s="16">
        <v>29879468.277</v>
      </c>
      <c r="D183" s="16">
        <v>694805.385</v>
      </c>
      <c r="E183" s="16">
        <v>0</v>
      </c>
      <c r="F183" s="16">
        <v>14584962.686</v>
      </c>
      <c r="G183" s="16">
        <v>505223.20499999996</v>
      </c>
      <c r="H183" s="16">
        <v>26092728.419</v>
      </c>
      <c r="I183" s="16">
        <v>78895379.659</v>
      </c>
      <c r="J183" s="16"/>
    </row>
    <row r="184" spans="1:10" ht="12.75">
      <c r="A184" s="15">
        <v>41090</v>
      </c>
      <c r="B184" s="16">
        <v>6997587.661</v>
      </c>
      <c r="C184" s="16">
        <v>30180466.868</v>
      </c>
      <c r="D184" s="16">
        <v>696918.856</v>
      </c>
      <c r="E184" s="16">
        <v>0</v>
      </c>
      <c r="F184" s="16">
        <v>12060729.527</v>
      </c>
      <c r="G184" s="16">
        <v>981563.796</v>
      </c>
      <c r="H184" s="16">
        <v>28514069.009</v>
      </c>
      <c r="I184" s="16">
        <v>79431335.717</v>
      </c>
      <c r="J184" s="16"/>
    </row>
    <row r="185" spans="1:10" ht="12.75">
      <c r="A185" s="15">
        <v>41121</v>
      </c>
      <c r="B185" s="16">
        <v>7097680.673</v>
      </c>
      <c r="C185" s="16">
        <v>30244287.425</v>
      </c>
      <c r="D185" s="16">
        <v>617622.078</v>
      </c>
      <c r="E185" s="16">
        <v>0</v>
      </c>
      <c r="F185" s="16">
        <v>10540472.395</v>
      </c>
      <c r="G185" s="16">
        <v>908819.5750000001</v>
      </c>
      <c r="H185" s="16">
        <v>26609493.428</v>
      </c>
      <c r="I185" s="16">
        <v>76018375.57400002</v>
      </c>
      <c r="J185" s="16"/>
    </row>
    <row r="186" spans="1:10" ht="12.75">
      <c r="A186" s="15">
        <v>41152</v>
      </c>
      <c r="B186" s="16">
        <v>7407132.619</v>
      </c>
      <c r="C186" s="16">
        <v>30524596.606000002</v>
      </c>
      <c r="D186" s="16">
        <v>701716.314</v>
      </c>
      <c r="E186" s="16">
        <v>0</v>
      </c>
      <c r="F186" s="16">
        <v>14014333.094</v>
      </c>
      <c r="G186" s="16">
        <v>749917.439</v>
      </c>
      <c r="H186" s="16">
        <v>24280762.519</v>
      </c>
      <c r="I186" s="16">
        <v>77678458.591</v>
      </c>
      <c r="J186" s="16"/>
    </row>
    <row r="187" spans="1:10" ht="12.75">
      <c r="A187" s="15">
        <v>41182</v>
      </c>
      <c r="B187" s="16">
        <v>7201770.350000001</v>
      </c>
      <c r="C187" s="16">
        <v>30863982.509999998</v>
      </c>
      <c r="D187" s="16">
        <v>627524.829</v>
      </c>
      <c r="E187" s="16">
        <v>0</v>
      </c>
      <c r="F187" s="16">
        <v>15407659.243</v>
      </c>
      <c r="G187" s="16">
        <v>438043.70499999996</v>
      </c>
      <c r="H187" s="16">
        <v>23165984.999</v>
      </c>
      <c r="I187" s="16">
        <v>77704965.636</v>
      </c>
      <c r="J187" s="16"/>
    </row>
    <row r="188" spans="1:10" ht="12.75">
      <c r="A188" s="15">
        <v>41213</v>
      </c>
      <c r="B188" s="16">
        <v>6945755.068</v>
      </c>
      <c r="C188" s="16">
        <v>31283813.444000002</v>
      </c>
      <c r="D188" s="16">
        <v>423993.811</v>
      </c>
      <c r="E188" s="16">
        <v>0</v>
      </c>
      <c r="F188" s="16">
        <v>20480039.173</v>
      </c>
      <c r="G188" s="16">
        <v>465513.57399999996</v>
      </c>
      <c r="H188" s="16">
        <v>17530225.727999996</v>
      </c>
      <c r="I188" s="16">
        <v>77129340.798</v>
      </c>
      <c r="J188" s="16"/>
    </row>
    <row r="189" spans="1:10" ht="12.75">
      <c r="A189" s="15">
        <v>41243</v>
      </c>
      <c r="B189" s="16">
        <v>6947949.790999999</v>
      </c>
      <c r="C189" s="16">
        <v>31681058.355</v>
      </c>
      <c r="D189" s="16">
        <v>317676.634</v>
      </c>
      <c r="E189" s="16">
        <v>0</v>
      </c>
      <c r="F189" s="16">
        <v>16873711.232</v>
      </c>
      <c r="G189" s="16">
        <v>747639.273</v>
      </c>
      <c r="H189" s="16">
        <v>24486435.878000002</v>
      </c>
      <c r="I189" s="16">
        <v>81054471.163</v>
      </c>
      <c r="J189" s="16"/>
    </row>
    <row r="190" spans="1:10" ht="12.75">
      <c r="A190" s="15">
        <v>41274</v>
      </c>
      <c r="B190" s="16">
        <v>8343085.933</v>
      </c>
      <c r="C190" s="16">
        <v>31794346.605999995</v>
      </c>
      <c r="D190" s="16">
        <v>271592.5</v>
      </c>
      <c r="E190" s="16">
        <v>0</v>
      </c>
      <c r="F190" s="16">
        <v>10381283.382</v>
      </c>
      <c r="G190" s="16">
        <v>1128340.861</v>
      </c>
      <c r="H190" s="16">
        <v>30597620.575000003</v>
      </c>
      <c r="I190" s="16">
        <v>82516269.857</v>
      </c>
      <c r="J190" s="16"/>
    </row>
    <row r="191" spans="3:10" ht="12.75">
      <c r="C191" s="16"/>
      <c r="D191" s="16"/>
      <c r="E191" s="16"/>
      <c r="F191" s="16"/>
      <c r="G191" s="16"/>
      <c r="H191" s="16"/>
      <c r="I191" s="16"/>
      <c r="J191" s="16"/>
    </row>
    <row r="192" spans="3:10" ht="12.75">
      <c r="C192" s="16"/>
      <c r="D192" s="16"/>
      <c r="E192" s="16"/>
      <c r="F192" s="16"/>
      <c r="G192" s="16"/>
      <c r="H192" s="16"/>
      <c r="I192" s="16"/>
      <c r="J192" s="16"/>
    </row>
    <row r="193" spans="3:10" ht="12.75">
      <c r="C193" s="16"/>
      <c r="D193" s="16"/>
      <c r="E193" s="16"/>
      <c r="F193" s="16"/>
      <c r="G193" s="16"/>
      <c r="H193" s="16"/>
      <c r="I193" s="16"/>
      <c r="J193" s="16"/>
    </row>
    <row r="194" spans="3:10" ht="12.75">
      <c r="C194" s="16"/>
      <c r="D194" s="16"/>
      <c r="E194" s="16"/>
      <c r="F194" s="16"/>
      <c r="G194" s="16"/>
      <c r="H194" s="16"/>
      <c r="I194" s="16"/>
      <c r="J194" s="16"/>
    </row>
    <row r="195" spans="3:10" ht="12.75">
      <c r="C195" s="16"/>
      <c r="D195" s="16"/>
      <c r="E195" s="16"/>
      <c r="F195" s="16"/>
      <c r="G195" s="16"/>
      <c r="H195" s="16"/>
      <c r="I195" s="16"/>
      <c r="J195" s="16"/>
    </row>
    <row r="196" spans="3:10" ht="12.75">
      <c r="C196" s="16"/>
      <c r="D196" s="16"/>
      <c r="E196" s="16"/>
      <c r="F196" s="16"/>
      <c r="G196" s="16"/>
      <c r="H196" s="16"/>
      <c r="I196" s="16"/>
      <c r="J196" s="16"/>
    </row>
    <row r="197" spans="3:10" ht="12.75">
      <c r="C197" s="16"/>
      <c r="D197" s="16"/>
      <c r="E197" s="16"/>
      <c r="F197" s="16"/>
      <c r="G197" s="16"/>
      <c r="H197" s="16"/>
      <c r="I197" s="16"/>
      <c r="J197" s="16"/>
    </row>
    <row r="198" spans="3:10" ht="12.75">
      <c r="C198" s="16"/>
      <c r="D198" s="16"/>
      <c r="E198" s="16"/>
      <c r="F198" s="16"/>
      <c r="G198" s="16"/>
      <c r="H198" s="16"/>
      <c r="I198" s="16"/>
      <c r="J198" s="16"/>
    </row>
    <row r="199" spans="3:10" ht="12.75">
      <c r="C199" s="16"/>
      <c r="D199" s="16"/>
      <c r="E199" s="16"/>
      <c r="F199" s="16"/>
      <c r="G199" s="16"/>
      <c r="H199" s="16"/>
      <c r="I199" s="16"/>
      <c r="J199" s="16"/>
    </row>
    <row r="200" spans="3:10" ht="12.75">
      <c r="C200" s="16"/>
      <c r="D200" s="16"/>
      <c r="E200" s="16"/>
      <c r="F200" s="16"/>
      <c r="G200" s="16"/>
      <c r="H200" s="16"/>
      <c r="I200" s="16"/>
      <c r="J200" s="16"/>
    </row>
    <row r="201" spans="3:10" ht="12.75">
      <c r="C201" s="16"/>
      <c r="D201" s="16"/>
      <c r="E201" s="16"/>
      <c r="F201" s="16"/>
      <c r="G201" s="16"/>
      <c r="H201" s="16"/>
      <c r="I201" s="16"/>
      <c r="J201" s="16"/>
    </row>
    <row r="202" spans="3:10" ht="12.75">
      <c r="C202" s="16"/>
      <c r="D202" s="16"/>
      <c r="E202" s="16"/>
      <c r="F202" s="16"/>
      <c r="G202" s="16"/>
      <c r="H202" s="16"/>
      <c r="I202" s="16"/>
      <c r="J202" s="16"/>
    </row>
    <row r="203" spans="3:10" ht="12.75">
      <c r="C203" s="16"/>
      <c r="D203" s="16"/>
      <c r="E203" s="16"/>
      <c r="F203" s="16"/>
      <c r="G203" s="16"/>
      <c r="H203" s="16"/>
      <c r="I203" s="16"/>
      <c r="J203" s="16"/>
    </row>
    <row r="204" spans="3:10" ht="12.75">
      <c r="C204" s="16"/>
      <c r="D204" s="16"/>
      <c r="E204" s="16"/>
      <c r="F204" s="16"/>
      <c r="G204" s="16"/>
      <c r="H204" s="16"/>
      <c r="I204" s="16"/>
      <c r="J204" s="16"/>
    </row>
    <row r="205" spans="3:10" ht="12.75">
      <c r="C205" s="16"/>
      <c r="D205" s="16"/>
      <c r="E205" s="16"/>
      <c r="F205" s="16"/>
      <c r="G205" s="16"/>
      <c r="H205" s="16"/>
      <c r="I205" s="16"/>
      <c r="J205" s="16"/>
    </row>
    <row r="206" spans="3:10" ht="12.75">
      <c r="C206" s="16"/>
      <c r="D206" s="16"/>
      <c r="E206" s="16"/>
      <c r="F206" s="16"/>
      <c r="G206" s="16"/>
      <c r="H206" s="16"/>
      <c r="I206" s="16"/>
      <c r="J206" s="16"/>
    </row>
    <row r="207" spans="3:10" ht="12.75">
      <c r="C207" s="16"/>
      <c r="D207" s="16"/>
      <c r="E207" s="16"/>
      <c r="F207" s="16"/>
      <c r="G207" s="16"/>
      <c r="H207" s="16"/>
      <c r="I207" s="16"/>
      <c r="J207" s="16"/>
    </row>
    <row r="208" spans="3:10" ht="12.75">
      <c r="C208" s="16"/>
      <c r="D208" s="16"/>
      <c r="E208" s="16"/>
      <c r="F208" s="16"/>
      <c r="G208" s="16"/>
      <c r="H208" s="16"/>
      <c r="I208" s="16"/>
      <c r="J208" s="16"/>
    </row>
    <row r="209" spans="3:10" ht="12.75">
      <c r="C209" s="16"/>
      <c r="D209" s="16"/>
      <c r="E209" s="16"/>
      <c r="F209" s="16"/>
      <c r="G209" s="16"/>
      <c r="H209" s="16"/>
      <c r="I209" s="16"/>
      <c r="J209" s="16"/>
    </row>
    <row r="210" spans="3:10" ht="12.75">
      <c r="C210" s="16"/>
      <c r="D210" s="16"/>
      <c r="E210" s="16"/>
      <c r="F210" s="16"/>
      <c r="G210" s="16"/>
      <c r="H210" s="16"/>
      <c r="I210" s="16"/>
      <c r="J210" s="16"/>
    </row>
    <row r="211" spans="3:10" ht="12.75">
      <c r="C211" s="16"/>
      <c r="D211" s="16"/>
      <c r="E211" s="16"/>
      <c r="F211" s="16"/>
      <c r="G211" s="16"/>
      <c r="H211" s="16"/>
      <c r="I211" s="16"/>
      <c r="J211" s="16"/>
    </row>
    <row r="212" spans="3:10" ht="12.75">
      <c r="C212" s="16"/>
      <c r="D212" s="16"/>
      <c r="E212" s="16"/>
      <c r="F212" s="16"/>
      <c r="G212" s="16"/>
      <c r="H212" s="16"/>
      <c r="I212" s="16"/>
      <c r="J212" s="16"/>
    </row>
    <row r="213" spans="3:10" ht="12.75">
      <c r="C213" s="16"/>
      <c r="D213" s="16"/>
      <c r="E213" s="16"/>
      <c r="F213" s="16"/>
      <c r="G213" s="16"/>
      <c r="H213" s="16"/>
      <c r="I213" s="16"/>
      <c r="J213" s="16"/>
    </row>
    <row r="214" spans="3:10" ht="12.75">
      <c r="C214" s="16"/>
      <c r="D214" s="16"/>
      <c r="E214" s="16"/>
      <c r="F214" s="16"/>
      <c r="G214" s="16"/>
      <c r="H214" s="16"/>
      <c r="I214" s="16"/>
      <c r="J214" s="16"/>
    </row>
    <row r="215" spans="3:10" ht="12.75">
      <c r="C215" s="16"/>
      <c r="D215" s="16"/>
      <c r="E215" s="16"/>
      <c r="F215" s="16"/>
      <c r="G215" s="16"/>
      <c r="H215" s="16"/>
      <c r="I215" s="16"/>
      <c r="J215" s="16"/>
    </row>
    <row r="216" spans="3:10" ht="12.75">
      <c r="C216" s="16"/>
      <c r="D216" s="16"/>
      <c r="E216" s="16"/>
      <c r="F216" s="16"/>
      <c r="G216" s="16"/>
      <c r="H216" s="16"/>
      <c r="I216" s="16"/>
      <c r="J216" s="16"/>
    </row>
    <row r="217" spans="3:10" ht="12.75">
      <c r="C217" s="16"/>
      <c r="D217" s="16"/>
      <c r="E217" s="16"/>
      <c r="F217" s="16"/>
      <c r="G217" s="16"/>
      <c r="H217" s="16"/>
      <c r="I217" s="16"/>
      <c r="J217" s="16"/>
    </row>
    <row r="218" spans="3:10" ht="12.75">
      <c r="C218" s="16"/>
      <c r="D218" s="16"/>
      <c r="E218" s="16"/>
      <c r="F218" s="16"/>
      <c r="G218" s="16"/>
      <c r="H218" s="16"/>
      <c r="I218" s="16"/>
      <c r="J218" s="16"/>
    </row>
    <row r="219" spans="3:10" ht="12.75">
      <c r="C219" s="16"/>
      <c r="D219" s="16"/>
      <c r="E219" s="16"/>
      <c r="F219" s="16"/>
      <c r="G219" s="16"/>
      <c r="H219" s="16"/>
      <c r="I219" s="16"/>
      <c r="J219" s="16"/>
    </row>
    <row r="220" spans="3:10" ht="12.75">
      <c r="C220" s="16"/>
      <c r="D220" s="16"/>
      <c r="E220" s="16"/>
      <c r="F220" s="16"/>
      <c r="G220" s="16"/>
      <c r="H220" s="16"/>
      <c r="I220" s="16"/>
      <c r="J220" s="16"/>
    </row>
    <row r="221" spans="3:10" ht="12.75">
      <c r="C221" s="16"/>
      <c r="D221" s="16"/>
      <c r="E221" s="16"/>
      <c r="F221" s="16"/>
      <c r="G221" s="16"/>
      <c r="H221" s="16"/>
      <c r="I221" s="16"/>
      <c r="J221" s="16"/>
    </row>
    <row r="222" spans="3:10" ht="12.75">
      <c r="C222" s="16"/>
      <c r="D222" s="16"/>
      <c r="E222" s="16"/>
      <c r="F222" s="16"/>
      <c r="G222" s="16"/>
      <c r="H222" s="16"/>
      <c r="I222" s="16"/>
      <c r="J222" s="16"/>
    </row>
    <row r="223" spans="3:10" ht="12.75">
      <c r="C223" s="16"/>
      <c r="D223" s="16"/>
      <c r="E223" s="16"/>
      <c r="F223" s="16"/>
      <c r="G223" s="16"/>
      <c r="H223" s="16"/>
      <c r="I223" s="16"/>
      <c r="J223" s="16"/>
    </row>
    <row r="224" spans="3:10" ht="12.75">
      <c r="C224" s="16"/>
      <c r="D224" s="16"/>
      <c r="E224" s="16"/>
      <c r="F224" s="16"/>
      <c r="G224" s="16"/>
      <c r="H224" s="16"/>
      <c r="I224" s="16"/>
      <c r="J224" s="16"/>
    </row>
    <row r="225" spans="3:10" ht="12.75">
      <c r="C225" s="16"/>
      <c r="D225" s="16"/>
      <c r="E225" s="16"/>
      <c r="F225" s="16"/>
      <c r="G225" s="16"/>
      <c r="H225" s="16"/>
      <c r="I225" s="16"/>
      <c r="J225" s="16"/>
    </row>
    <row r="226" spans="3:10" ht="12.75">
      <c r="C226" s="16"/>
      <c r="D226" s="16"/>
      <c r="E226" s="16"/>
      <c r="F226" s="16"/>
      <c r="G226" s="16"/>
      <c r="H226" s="16"/>
      <c r="I226" s="16"/>
      <c r="J226" s="16"/>
    </row>
    <row r="227" spans="3:10" ht="12.75">
      <c r="C227" s="16"/>
      <c r="D227" s="16"/>
      <c r="E227" s="16"/>
      <c r="F227" s="16"/>
      <c r="G227" s="16"/>
      <c r="H227" s="16"/>
      <c r="I227" s="16"/>
      <c r="J227" s="16"/>
    </row>
    <row r="228" spans="3:10" ht="12.75">
      <c r="C228" s="16"/>
      <c r="D228" s="16"/>
      <c r="E228" s="16"/>
      <c r="F228" s="16"/>
      <c r="G228" s="16"/>
      <c r="H228" s="16"/>
      <c r="I228" s="16"/>
      <c r="J228" s="16"/>
    </row>
    <row r="229" spans="3:10" ht="12.75">
      <c r="C229" s="16"/>
      <c r="D229" s="16"/>
      <c r="E229" s="16"/>
      <c r="F229" s="16"/>
      <c r="G229" s="16"/>
      <c r="H229" s="16"/>
      <c r="I229" s="16"/>
      <c r="J229" s="16"/>
    </row>
    <row r="230" spans="3:10" ht="12.75">
      <c r="C230" s="16"/>
      <c r="D230" s="16"/>
      <c r="E230" s="16"/>
      <c r="F230" s="16"/>
      <c r="G230" s="16"/>
      <c r="H230" s="16"/>
      <c r="I230" s="16"/>
      <c r="J230" s="16"/>
    </row>
    <row r="231" spans="3:10" ht="12.75">
      <c r="C231" s="16"/>
      <c r="D231" s="16"/>
      <c r="E231" s="16"/>
      <c r="F231" s="16"/>
      <c r="G231" s="16"/>
      <c r="H231" s="16"/>
      <c r="I231" s="16"/>
      <c r="J231" s="16"/>
    </row>
    <row r="232" spans="3:10" ht="12.75">
      <c r="C232" s="16"/>
      <c r="D232" s="16"/>
      <c r="E232" s="16"/>
      <c r="F232" s="16"/>
      <c r="G232" s="16"/>
      <c r="H232" s="16"/>
      <c r="I232" s="16"/>
      <c r="J232" s="16"/>
    </row>
    <row r="233" spans="3:10" ht="12.75">
      <c r="C233" s="16"/>
      <c r="D233" s="16"/>
      <c r="E233" s="16"/>
      <c r="F233" s="16"/>
      <c r="G233" s="16"/>
      <c r="H233" s="16"/>
      <c r="I233" s="16"/>
      <c r="J233" s="16"/>
    </row>
    <row r="234" spans="3:10" ht="12.75">
      <c r="C234" s="16"/>
      <c r="D234" s="16"/>
      <c r="E234" s="16"/>
      <c r="F234" s="16"/>
      <c r="G234" s="16"/>
      <c r="H234" s="16"/>
      <c r="I234" s="16"/>
      <c r="J234" s="16"/>
    </row>
    <row r="235" spans="3:10" ht="12.75">
      <c r="C235" s="16"/>
      <c r="D235" s="16"/>
      <c r="E235" s="16"/>
      <c r="F235" s="16"/>
      <c r="G235" s="16"/>
      <c r="H235" s="16"/>
      <c r="I235" s="16"/>
      <c r="J235" s="16"/>
    </row>
    <row r="236" spans="3:10" ht="12.75">
      <c r="C236" s="16"/>
      <c r="D236" s="16"/>
      <c r="E236" s="16"/>
      <c r="F236" s="16"/>
      <c r="G236" s="16"/>
      <c r="H236" s="16"/>
      <c r="I236" s="16"/>
      <c r="J236" s="16"/>
    </row>
    <row r="237" spans="3:10" ht="12.75">
      <c r="C237" s="16"/>
      <c r="D237" s="16"/>
      <c r="E237" s="16"/>
      <c r="F237" s="16"/>
      <c r="G237" s="16"/>
      <c r="H237" s="16"/>
      <c r="I237" s="16"/>
      <c r="J237" s="16"/>
    </row>
    <row r="238" spans="3:10" ht="12.75">
      <c r="C238" s="16"/>
      <c r="D238" s="16"/>
      <c r="E238" s="16"/>
      <c r="F238" s="16"/>
      <c r="G238" s="16"/>
      <c r="H238" s="16"/>
      <c r="I238" s="16"/>
      <c r="J238" s="16"/>
    </row>
    <row r="239" spans="3:10" ht="12.75">
      <c r="C239" s="16"/>
      <c r="D239" s="16"/>
      <c r="E239" s="16"/>
      <c r="F239" s="16"/>
      <c r="G239" s="16"/>
      <c r="H239" s="16"/>
      <c r="I239" s="16"/>
      <c r="J239" s="16"/>
    </row>
    <row r="240" spans="3:10" ht="12.75">
      <c r="C240" s="16"/>
      <c r="D240" s="16"/>
      <c r="E240" s="16"/>
      <c r="F240" s="16"/>
      <c r="G240" s="16"/>
      <c r="H240" s="16"/>
      <c r="I240" s="16"/>
      <c r="J240" s="16"/>
    </row>
    <row r="241" spans="3:10" ht="12.75">
      <c r="C241" s="16"/>
      <c r="D241" s="16"/>
      <c r="E241" s="16"/>
      <c r="F241" s="16"/>
      <c r="G241" s="16"/>
      <c r="H241" s="16"/>
      <c r="I241" s="16"/>
      <c r="J241" s="16"/>
    </row>
    <row r="242" spans="3:10" ht="12.75">
      <c r="C242" s="16"/>
      <c r="D242" s="16"/>
      <c r="E242" s="16"/>
      <c r="F242" s="16"/>
      <c r="G242" s="16"/>
      <c r="H242" s="16"/>
      <c r="I242" s="16"/>
      <c r="J242" s="16"/>
    </row>
    <row r="243" spans="3:10" ht="12.75">
      <c r="C243" s="16"/>
      <c r="D243" s="16"/>
      <c r="E243" s="16"/>
      <c r="F243" s="16"/>
      <c r="G243" s="16"/>
      <c r="H243" s="16"/>
      <c r="I243" s="16"/>
      <c r="J243" s="16"/>
    </row>
    <row r="244" spans="3:10" ht="12.75">
      <c r="C244" s="16"/>
      <c r="D244" s="16"/>
      <c r="E244" s="16"/>
      <c r="F244" s="16"/>
      <c r="G244" s="16"/>
      <c r="H244" s="16"/>
      <c r="I244" s="16"/>
      <c r="J244" s="16"/>
    </row>
    <row r="245" spans="3:10" ht="12.75">
      <c r="C245" s="16"/>
      <c r="D245" s="16"/>
      <c r="E245" s="16"/>
      <c r="F245" s="16"/>
      <c r="G245" s="16"/>
      <c r="H245" s="16"/>
      <c r="I245" s="16"/>
      <c r="J245" s="16"/>
    </row>
    <row r="246" spans="3:10" ht="12.75">
      <c r="C246" s="16"/>
      <c r="D246" s="16"/>
      <c r="E246" s="16"/>
      <c r="F246" s="16"/>
      <c r="G246" s="16"/>
      <c r="H246" s="16"/>
      <c r="I246" s="16"/>
      <c r="J246" s="16"/>
    </row>
    <row r="247" spans="3:10" ht="12.75">
      <c r="C247" s="16"/>
      <c r="D247" s="16"/>
      <c r="E247" s="16"/>
      <c r="F247" s="16"/>
      <c r="G247" s="16"/>
      <c r="H247" s="16"/>
      <c r="I247" s="16"/>
      <c r="J247" s="16"/>
    </row>
    <row r="248" spans="3:10" ht="12.75">
      <c r="C248" s="16"/>
      <c r="D248" s="16"/>
      <c r="E248" s="16"/>
      <c r="F248" s="16"/>
      <c r="G248" s="16"/>
      <c r="H248" s="16"/>
      <c r="I248" s="16"/>
      <c r="J248" s="16"/>
    </row>
    <row r="249" spans="3:10" ht="12.75">
      <c r="C249" s="16"/>
      <c r="D249" s="16"/>
      <c r="E249" s="16"/>
      <c r="F249" s="16"/>
      <c r="G249" s="16"/>
      <c r="H249" s="16"/>
      <c r="I249" s="16"/>
      <c r="J249" s="16"/>
    </row>
    <row r="250" spans="3:10" ht="12.75">
      <c r="C250" s="16"/>
      <c r="D250" s="16"/>
      <c r="E250" s="16"/>
      <c r="F250" s="16"/>
      <c r="G250" s="16"/>
      <c r="H250" s="16"/>
      <c r="I250" s="16"/>
      <c r="J250" s="16"/>
    </row>
    <row r="251" spans="3:10" ht="12.75">
      <c r="C251" s="16"/>
      <c r="D251" s="16"/>
      <c r="E251" s="16"/>
      <c r="F251" s="16"/>
      <c r="G251" s="16"/>
      <c r="H251" s="16"/>
      <c r="I251" s="16"/>
      <c r="J251" s="16"/>
    </row>
    <row r="252" spans="3:10" ht="12.75">
      <c r="C252" s="16"/>
      <c r="D252" s="16"/>
      <c r="E252" s="16"/>
      <c r="F252" s="16"/>
      <c r="G252" s="16"/>
      <c r="H252" s="16"/>
      <c r="I252" s="16"/>
      <c r="J252" s="16"/>
    </row>
    <row r="253" spans="3:10" ht="12.75">
      <c r="C253" s="16"/>
      <c r="D253" s="16"/>
      <c r="E253" s="16"/>
      <c r="F253" s="16"/>
      <c r="G253" s="16"/>
      <c r="H253" s="16"/>
      <c r="I253" s="16"/>
      <c r="J253" s="16"/>
    </row>
    <row r="254" spans="3:10" ht="12.75">
      <c r="C254" s="16"/>
      <c r="D254" s="16"/>
      <c r="E254" s="16"/>
      <c r="F254" s="16"/>
      <c r="G254" s="16"/>
      <c r="H254" s="16"/>
      <c r="I254" s="16"/>
      <c r="J254" s="16"/>
    </row>
    <row r="255" spans="3:10" ht="12.75">
      <c r="C255" s="16"/>
      <c r="D255" s="16"/>
      <c r="E255" s="16"/>
      <c r="F255" s="16"/>
      <c r="G255" s="16"/>
      <c r="H255" s="16"/>
      <c r="I255" s="16"/>
      <c r="J255" s="16"/>
    </row>
    <row r="256" spans="3:10" ht="12.75">
      <c r="C256" s="16"/>
      <c r="D256" s="16"/>
      <c r="E256" s="16"/>
      <c r="F256" s="16"/>
      <c r="G256" s="16"/>
      <c r="H256" s="16"/>
      <c r="I256" s="16"/>
      <c r="J256" s="16"/>
    </row>
    <row r="257" spans="3:10" ht="12.75">
      <c r="C257" s="16"/>
      <c r="D257" s="16"/>
      <c r="E257" s="16"/>
      <c r="F257" s="16"/>
      <c r="G257" s="16"/>
      <c r="H257" s="16"/>
      <c r="I257" s="16"/>
      <c r="J257" s="16"/>
    </row>
    <row r="258" spans="3:10" ht="12.75">
      <c r="C258" s="16"/>
      <c r="D258" s="16"/>
      <c r="E258" s="16"/>
      <c r="F258" s="16"/>
      <c r="G258" s="16"/>
      <c r="H258" s="16"/>
      <c r="I258" s="16"/>
      <c r="J258" s="16"/>
    </row>
    <row r="259" spans="3:10" ht="12.75">
      <c r="C259" s="16"/>
      <c r="D259" s="16"/>
      <c r="E259" s="16"/>
      <c r="F259" s="16"/>
      <c r="G259" s="16"/>
      <c r="H259" s="16"/>
      <c r="I259" s="16"/>
      <c r="J259" s="16"/>
    </row>
    <row r="260" spans="3:10" ht="12.75">
      <c r="C260" s="16"/>
      <c r="D260" s="16"/>
      <c r="E260" s="16"/>
      <c r="F260" s="16"/>
      <c r="G260" s="16"/>
      <c r="H260" s="16"/>
      <c r="I260" s="16"/>
      <c r="J260" s="16"/>
    </row>
    <row r="261" spans="3:10" ht="12.75">
      <c r="C261" s="16"/>
      <c r="D261" s="16"/>
      <c r="E261" s="16"/>
      <c r="F261" s="16"/>
      <c r="G261" s="16"/>
      <c r="H261" s="16"/>
      <c r="I261" s="16"/>
      <c r="J261" s="16"/>
    </row>
    <row r="262" spans="3:10" ht="12.75">
      <c r="C262" s="16"/>
      <c r="D262" s="16"/>
      <c r="E262" s="16"/>
      <c r="F262" s="16"/>
      <c r="G262" s="16"/>
      <c r="H262" s="16"/>
      <c r="I262" s="16"/>
      <c r="J262" s="16"/>
    </row>
    <row r="263" spans="3:10" ht="12.75">
      <c r="C263" s="16"/>
      <c r="D263" s="16"/>
      <c r="E263" s="16"/>
      <c r="F263" s="16"/>
      <c r="G263" s="16"/>
      <c r="H263" s="16"/>
      <c r="I263" s="16"/>
      <c r="J263" s="16"/>
    </row>
    <row r="264" spans="3:10" ht="12.75">
      <c r="C264" s="16"/>
      <c r="D264" s="16"/>
      <c r="E264" s="16"/>
      <c r="F264" s="16"/>
      <c r="G264" s="16"/>
      <c r="H264" s="16"/>
      <c r="I264" s="16"/>
      <c r="J264" s="16"/>
    </row>
    <row r="265" spans="3:10" ht="12.75">
      <c r="C265" s="16"/>
      <c r="D265" s="16"/>
      <c r="E265" s="16"/>
      <c r="F265" s="16"/>
      <c r="G265" s="16"/>
      <c r="H265" s="16"/>
      <c r="I265" s="16"/>
      <c r="J265" s="16"/>
    </row>
    <row r="266" spans="3:10" ht="12.75">
      <c r="C266" s="16"/>
      <c r="D266" s="16"/>
      <c r="E266" s="16"/>
      <c r="F266" s="16"/>
      <c r="G266" s="16"/>
      <c r="H266" s="16"/>
      <c r="I266" s="16"/>
      <c r="J266" s="16"/>
    </row>
    <row r="267" spans="3:10" ht="12.75">
      <c r="C267" s="16"/>
      <c r="D267" s="16"/>
      <c r="E267" s="16"/>
      <c r="F267" s="16"/>
      <c r="G267" s="16"/>
      <c r="H267" s="16"/>
      <c r="I267" s="16"/>
      <c r="J267" s="16"/>
    </row>
    <row r="268" spans="3:10" ht="12.75">
      <c r="C268" s="16"/>
      <c r="D268" s="16"/>
      <c r="E268" s="16"/>
      <c r="F268" s="16"/>
      <c r="G268" s="16"/>
      <c r="H268" s="16"/>
      <c r="I268" s="16"/>
      <c r="J268" s="16"/>
    </row>
    <row r="269" spans="3:10" ht="12.75">
      <c r="C269" s="16"/>
      <c r="D269" s="16"/>
      <c r="E269" s="16"/>
      <c r="F269" s="16"/>
      <c r="G269" s="16"/>
      <c r="H269" s="16"/>
      <c r="I269" s="16"/>
      <c r="J269" s="16"/>
    </row>
    <row r="270" spans="3:10" ht="12.75">
      <c r="C270" s="16"/>
      <c r="D270" s="16"/>
      <c r="E270" s="16"/>
      <c r="F270" s="16"/>
      <c r="G270" s="16"/>
      <c r="H270" s="16"/>
      <c r="I270" s="16"/>
      <c r="J270" s="16"/>
    </row>
    <row r="271" spans="3:10" ht="12.75">
      <c r="C271" s="16"/>
      <c r="D271" s="16"/>
      <c r="E271" s="16"/>
      <c r="F271" s="16"/>
      <c r="G271" s="16"/>
      <c r="H271" s="16"/>
      <c r="I271" s="16"/>
      <c r="J271" s="16"/>
    </row>
    <row r="272" spans="3:10" ht="12.75">
      <c r="C272" s="16"/>
      <c r="D272" s="16"/>
      <c r="E272" s="16"/>
      <c r="F272" s="16"/>
      <c r="G272" s="16"/>
      <c r="H272" s="16"/>
      <c r="I272" s="16"/>
      <c r="J272" s="16"/>
    </row>
    <row r="273" spans="3:10" ht="12.75">
      <c r="C273" s="16"/>
      <c r="D273" s="16"/>
      <c r="E273" s="16"/>
      <c r="F273" s="16"/>
      <c r="G273" s="16"/>
      <c r="H273" s="16"/>
      <c r="I273" s="16"/>
      <c r="J273" s="16"/>
    </row>
    <row r="274" spans="3:10" ht="12.75">
      <c r="C274" s="16"/>
      <c r="D274" s="16"/>
      <c r="E274" s="16"/>
      <c r="F274" s="16"/>
      <c r="G274" s="16"/>
      <c r="H274" s="16"/>
      <c r="I274" s="16"/>
      <c r="J274" s="16"/>
    </row>
    <row r="275" spans="3:10" ht="12.75">
      <c r="C275" s="16"/>
      <c r="D275" s="16"/>
      <c r="E275" s="16"/>
      <c r="F275" s="16"/>
      <c r="G275" s="16"/>
      <c r="H275" s="16"/>
      <c r="I275" s="16"/>
      <c r="J275" s="16"/>
    </row>
    <row r="276" spans="3:10" ht="12.75">
      <c r="C276" s="16"/>
      <c r="D276" s="16"/>
      <c r="E276" s="16"/>
      <c r="F276" s="16"/>
      <c r="G276" s="16"/>
      <c r="H276" s="16"/>
      <c r="I276" s="16"/>
      <c r="J276" s="16"/>
    </row>
    <row r="277" spans="3:10" ht="12.75">
      <c r="C277" s="16"/>
      <c r="D277" s="16"/>
      <c r="E277" s="16"/>
      <c r="F277" s="16"/>
      <c r="G277" s="16"/>
      <c r="H277" s="16"/>
      <c r="I277" s="16"/>
      <c r="J277" s="16"/>
    </row>
    <row r="278" spans="3:10" ht="12.75">
      <c r="C278" s="16"/>
      <c r="D278" s="16"/>
      <c r="E278" s="16"/>
      <c r="F278" s="16"/>
      <c r="G278" s="16"/>
      <c r="H278" s="16"/>
      <c r="I278" s="16"/>
      <c r="J278" s="16"/>
    </row>
    <row r="279" spans="3:10" ht="12.75">
      <c r="C279" s="16"/>
      <c r="D279" s="16"/>
      <c r="E279" s="16"/>
      <c r="F279" s="16"/>
      <c r="G279" s="16"/>
      <c r="H279" s="16"/>
      <c r="I279" s="16"/>
      <c r="J279" s="16"/>
    </row>
    <row r="280" spans="3:10" ht="12.75">
      <c r="C280" s="16"/>
      <c r="D280" s="16"/>
      <c r="E280" s="16"/>
      <c r="F280" s="16"/>
      <c r="G280" s="16"/>
      <c r="H280" s="16"/>
      <c r="I280" s="16"/>
      <c r="J280" s="16"/>
    </row>
    <row r="281" spans="3:10" ht="12.75">
      <c r="C281" s="16"/>
      <c r="D281" s="16"/>
      <c r="E281" s="16"/>
      <c r="F281" s="16"/>
      <c r="G281" s="16"/>
      <c r="H281" s="16"/>
      <c r="I281" s="16"/>
      <c r="J281" s="16"/>
    </row>
    <row r="282" spans="3:10" ht="12.75">
      <c r="C282" s="16"/>
      <c r="D282" s="16"/>
      <c r="E282" s="16"/>
      <c r="F282" s="16"/>
      <c r="G282" s="16"/>
      <c r="H282" s="16"/>
      <c r="I282" s="16"/>
      <c r="J282" s="16"/>
    </row>
    <row r="283" spans="3:10" ht="12.75">
      <c r="C283" s="16"/>
      <c r="D283" s="16"/>
      <c r="E283" s="16"/>
      <c r="F283" s="16"/>
      <c r="G283" s="16"/>
      <c r="H283" s="16"/>
      <c r="I283" s="16"/>
      <c r="J283" s="16"/>
    </row>
    <row r="284" spans="3:10" ht="12.75">
      <c r="C284" s="16"/>
      <c r="D284" s="16"/>
      <c r="E284" s="16"/>
      <c r="F284" s="16"/>
      <c r="G284" s="16"/>
      <c r="H284" s="16"/>
      <c r="I284" s="16"/>
      <c r="J284" s="16"/>
    </row>
    <row r="285" spans="3:10" ht="12.75">
      <c r="C285" s="16"/>
      <c r="D285" s="16"/>
      <c r="E285" s="16"/>
      <c r="F285" s="16"/>
      <c r="G285" s="16"/>
      <c r="H285" s="16"/>
      <c r="I285" s="16"/>
      <c r="J285" s="16"/>
    </row>
    <row r="286" spans="3:10" ht="12.75">
      <c r="C286" s="16"/>
      <c r="D286" s="16"/>
      <c r="E286" s="16"/>
      <c r="F286" s="16"/>
      <c r="G286" s="16"/>
      <c r="H286" s="16"/>
      <c r="I286" s="16"/>
      <c r="J286" s="16"/>
    </row>
    <row r="287" spans="3:10" ht="12.75">
      <c r="C287" s="16"/>
      <c r="D287" s="16"/>
      <c r="E287" s="16"/>
      <c r="F287" s="16"/>
      <c r="G287" s="16"/>
      <c r="H287" s="16"/>
      <c r="I287" s="16"/>
      <c r="J287" s="16"/>
    </row>
    <row r="288" spans="3:10" ht="12.75">
      <c r="C288" s="16"/>
      <c r="D288" s="16"/>
      <c r="E288" s="16"/>
      <c r="F288" s="16"/>
      <c r="G288" s="16"/>
      <c r="H288" s="16"/>
      <c r="I288" s="16"/>
      <c r="J288" s="16"/>
    </row>
    <row r="289" spans="3:10" ht="12.75">
      <c r="C289" s="16"/>
      <c r="D289" s="16"/>
      <c r="E289" s="16"/>
      <c r="F289" s="16"/>
      <c r="G289" s="16"/>
      <c r="H289" s="16"/>
      <c r="I289" s="16"/>
      <c r="J289" s="16"/>
    </row>
    <row r="290" spans="3:10" ht="12.75">
      <c r="C290" s="16"/>
      <c r="D290" s="16"/>
      <c r="E290" s="16"/>
      <c r="F290" s="16"/>
      <c r="G290" s="16"/>
      <c r="H290" s="16"/>
      <c r="I290" s="16"/>
      <c r="J290" s="16"/>
    </row>
    <row r="291" spans="3:10" ht="12.75">
      <c r="C291" s="16"/>
      <c r="D291" s="16"/>
      <c r="E291" s="16"/>
      <c r="F291" s="16"/>
      <c r="G291" s="16"/>
      <c r="H291" s="16"/>
      <c r="I291" s="16"/>
      <c r="J291" s="16"/>
    </row>
    <row r="292" spans="3:10" ht="12.75">
      <c r="C292" s="16"/>
      <c r="D292" s="16"/>
      <c r="E292" s="16"/>
      <c r="F292" s="16"/>
      <c r="G292" s="16"/>
      <c r="H292" s="16"/>
      <c r="I292" s="16"/>
      <c r="J292" s="16"/>
    </row>
    <row r="293" spans="3:10" ht="12.75">
      <c r="C293" s="16"/>
      <c r="D293" s="16"/>
      <c r="E293" s="16"/>
      <c r="F293" s="16"/>
      <c r="G293" s="16"/>
      <c r="H293" s="16"/>
      <c r="I293" s="16"/>
      <c r="J293" s="16"/>
    </row>
    <row r="294" spans="3:10" ht="12.75">
      <c r="C294" s="16"/>
      <c r="D294" s="16"/>
      <c r="E294" s="16"/>
      <c r="F294" s="16"/>
      <c r="G294" s="16"/>
      <c r="H294" s="16"/>
      <c r="I294" s="16"/>
      <c r="J294" s="16"/>
    </row>
    <row r="295" spans="3:10" ht="12.75">
      <c r="C295" s="16"/>
      <c r="D295" s="16"/>
      <c r="E295" s="16"/>
      <c r="F295" s="16"/>
      <c r="G295" s="16"/>
      <c r="H295" s="16"/>
      <c r="I295" s="16"/>
      <c r="J295" s="16"/>
    </row>
    <row r="296" spans="3:10" ht="12.75">
      <c r="C296" s="16"/>
      <c r="D296" s="16"/>
      <c r="E296" s="16"/>
      <c r="F296" s="16"/>
      <c r="G296" s="16"/>
      <c r="H296" s="16"/>
      <c r="I296" s="16"/>
      <c r="J296" s="16"/>
    </row>
    <row r="297" spans="3:10" ht="12.75">
      <c r="C297" s="16"/>
      <c r="D297" s="16"/>
      <c r="E297" s="16"/>
      <c r="F297" s="16"/>
      <c r="G297" s="16"/>
      <c r="H297" s="16"/>
      <c r="I297" s="16"/>
      <c r="J297" s="16"/>
    </row>
    <row r="298" spans="3:10" ht="12.75">
      <c r="C298" s="16"/>
      <c r="D298" s="16"/>
      <c r="E298" s="16"/>
      <c r="F298" s="16"/>
      <c r="G298" s="16"/>
      <c r="H298" s="16"/>
      <c r="I298" s="16"/>
      <c r="J298" s="16"/>
    </row>
    <row r="299" spans="3:10" ht="12.75">
      <c r="C299" s="16"/>
      <c r="D299" s="16"/>
      <c r="E299" s="16"/>
      <c r="F299" s="16"/>
      <c r="G299" s="16"/>
      <c r="H299" s="16"/>
      <c r="I299" s="16"/>
      <c r="J299" s="16"/>
    </row>
    <row r="300" spans="3:10" ht="12.75">
      <c r="C300" s="16"/>
      <c r="D300" s="16"/>
      <c r="E300" s="16"/>
      <c r="F300" s="16"/>
      <c r="G300" s="16"/>
      <c r="H300" s="16"/>
      <c r="I300" s="16"/>
      <c r="J300" s="16"/>
    </row>
    <row r="301" spans="3:10" ht="12.75">
      <c r="C301" s="16"/>
      <c r="D301" s="16"/>
      <c r="E301" s="16"/>
      <c r="F301" s="16"/>
      <c r="G301" s="16"/>
      <c r="H301" s="16"/>
      <c r="I301" s="16"/>
      <c r="J301" s="16"/>
    </row>
    <row r="302" spans="3:10" ht="12.75">
      <c r="C302" s="16"/>
      <c r="D302" s="16"/>
      <c r="E302" s="16"/>
      <c r="F302" s="16"/>
      <c r="G302" s="16"/>
      <c r="H302" s="16"/>
      <c r="I302" s="16"/>
      <c r="J302" s="16"/>
    </row>
    <row r="303" spans="3:10" ht="12.75">
      <c r="C303" s="16"/>
      <c r="D303" s="16"/>
      <c r="E303" s="16"/>
      <c r="F303" s="16"/>
      <c r="G303" s="16"/>
      <c r="H303" s="16"/>
      <c r="I303" s="16"/>
      <c r="J303" s="16"/>
    </row>
    <row r="304" spans="3:10" ht="12.75">
      <c r="C304" s="16"/>
      <c r="D304" s="16"/>
      <c r="E304" s="16"/>
      <c r="F304" s="16"/>
      <c r="G304" s="16"/>
      <c r="H304" s="16"/>
      <c r="I304" s="16"/>
      <c r="J304" s="16"/>
    </row>
    <row r="305" spans="3:10" ht="12.75">
      <c r="C305" s="16"/>
      <c r="D305" s="16"/>
      <c r="E305" s="16"/>
      <c r="F305" s="16"/>
      <c r="G305" s="16"/>
      <c r="H305" s="16"/>
      <c r="I305" s="16"/>
      <c r="J305" s="16"/>
    </row>
    <row r="306" spans="3:10" ht="12.75">
      <c r="C306" s="16"/>
      <c r="D306" s="16"/>
      <c r="E306" s="16"/>
      <c r="F306" s="16"/>
      <c r="G306" s="16"/>
      <c r="H306" s="16"/>
      <c r="I306" s="16"/>
      <c r="J306" s="16"/>
    </row>
    <row r="307" spans="3:10" ht="12.75">
      <c r="C307" s="16"/>
      <c r="D307" s="16"/>
      <c r="E307" s="16"/>
      <c r="F307" s="16"/>
      <c r="G307" s="16"/>
      <c r="H307" s="16"/>
      <c r="I307" s="16"/>
      <c r="J307" s="16"/>
    </row>
    <row r="308" spans="3:10" ht="12.75">
      <c r="C308" s="16"/>
      <c r="D308" s="16"/>
      <c r="E308" s="16"/>
      <c r="F308" s="16"/>
      <c r="G308" s="16"/>
      <c r="H308" s="16"/>
      <c r="I308" s="16"/>
      <c r="J308" s="16"/>
    </row>
    <row r="309" spans="3:10" ht="12.75">
      <c r="C309" s="16"/>
      <c r="D309" s="16"/>
      <c r="E309" s="16"/>
      <c r="F309" s="16"/>
      <c r="G309" s="16"/>
      <c r="H309" s="16"/>
      <c r="I309" s="16"/>
      <c r="J309" s="16"/>
    </row>
    <row r="310" spans="3:10" ht="12.75">
      <c r="C310" s="16"/>
      <c r="D310" s="16"/>
      <c r="E310" s="16"/>
      <c r="F310" s="16"/>
      <c r="G310" s="16"/>
      <c r="H310" s="16"/>
      <c r="I310" s="16"/>
      <c r="J310" s="16"/>
    </row>
    <row r="311" spans="3:10" ht="12.75">
      <c r="C311" s="16"/>
      <c r="D311" s="16"/>
      <c r="E311" s="16"/>
      <c r="F311" s="16"/>
      <c r="G311" s="16"/>
      <c r="H311" s="16"/>
      <c r="I311" s="16"/>
      <c r="J311" s="16"/>
    </row>
    <row r="312" spans="3:10" ht="12.75">
      <c r="C312" s="16"/>
      <c r="D312" s="16"/>
      <c r="E312" s="16"/>
      <c r="F312" s="16"/>
      <c r="G312" s="16"/>
      <c r="H312" s="16"/>
      <c r="I312" s="16"/>
      <c r="J312" s="16"/>
    </row>
    <row r="313" spans="3:10" ht="12.75">
      <c r="C313" s="16"/>
      <c r="D313" s="16"/>
      <c r="E313" s="16"/>
      <c r="F313" s="16"/>
      <c r="G313" s="16"/>
      <c r="H313" s="16"/>
      <c r="I313" s="16"/>
      <c r="J313" s="16"/>
    </row>
    <row r="314" spans="3:10" ht="12.75">
      <c r="C314" s="16"/>
      <c r="D314" s="16"/>
      <c r="E314" s="16"/>
      <c r="F314" s="16"/>
      <c r="G314" s="16"/>
      <c r="H314" s="16"/>
      <c r="I314" s="16"/>
      <c r="J314" s="16"/>
    </row>
    <row r="315" spans="3:10" ht="12.75">
      <c r="C315" s="16"/>
      <c r="D315" s="16"/>
      <c r="E315" s="16"/>
      <c r="F315" s="16"/>
      <c r="G315" s="16"/>
      <c r="H315" s="16"/>
      <c r="I315" s="16"/>
      <c r="J315" s="16"/>
    </row>
    <row r="316" spans="3:10" ht="12.75">
      <c r="C316" s="16"/>
      <c r="D316" s="16"/>
      <c r="E316" s="16"/>
      <c r="F316" s="16"/>
      <c r="G316" s="16"/>
      <c r="H316" s="16"/>
      <c r="I316" s="16"/>
      <c r="J316" s="16"/>
    </row>
    <row r="317" spans="3:10" ht="12.75">
      <c r="C317" s="16"/>
      <c r="D317" s="16"/>
      <c r="E317" s="16"/>
      <c r="F317" s="16"/>
      <c r="G317" s="16"/>
      <c r="H317" s="16"/>
      <c r="I317" s="16"/>
      <c r="J317" s="16"/>
    </row>
    <row r="318" spans="3:10" ht="12.75">
      <c r="C318" s="16"/>
      <c r="D318" s="16"/>
      <c r="E318" s="16"/>
      <c r="F318" s="16"/>
      <c r="G318" s="16"/>
      <c r="H318" s="16"/>
      <c r="I318" s="16"/>
      <c r="J318" s="16"/>
    </row>
    <row r="319" spans="3:10" ht="12.75">
      <c r="C319" s="16"/>
      <c r="D319" s="16"/>
      <c r="E319" s="16"/>
      <c r="F319" s="16"/>
      <c r="G319" s="16"/>
      <c r="H319" s="16"/>
      <c r="I319" s="16"/>
      <c r="J319" s="16"/>
    </row>
    <row r="320" spans="3:10" ht="12.75">
      <c r="C320" s="16"/>
      <c r="D320" s="16"/>
      <c r="E320" s="16"/>
      <c r="F320" s="16"/>
      <c r="G320" s="16"/>
      <c r="H320" s="16"/>
      <c r="I320" s="16"/>
      <c r="J320" s="16"/>
    </row>
    <row r="321" spans="3:10" ht="12.75">
      <c r="C321" s="16"/>
      <c r="D321" s="16"/>
      <c r="E321" s="16"/>
      <c r="F321" s="16"/>
      <c r="G321" s="16"/>
      <c r="H321" s="16"/>
      <c r="I321" s="16"/>
      <c r="J321" s="16"/>
    </row>
    <row r="322" spans="3:10" ht="12.75">
      <c r="C322" s="16"/>
      <c r="D322" s="16"/>
      <c r="E322" s="16"/>
      <c r="F322" s="16"/>
      <c r="G322" s="16"/>
      <c r="H322" s="16"/>
      <c r="I322" s="16"/>
      <c r="J322" s="16"/>
    </row>
    <row r="323" spans="3:10" ht="12.75">
      <c r="C323" s="16"/>
      <c r="D323" s="16"/>
      <c r="E323" s="16"/>
      <c r="F323" s="16"/>
      <c r="G323" s="16"/>
      <c r="H323" s="16"/>
      <c r="I323" s="16"/>
      <c r="J323" s="16"/>
    </row>
    <row r="324" spans="3:10" ht="12.75">
      <c r="C324" s="16"/>
      <c r="D324" s="16"/>
      <c r="E324" s="16"/>
      <c r="F324" s="16"/>
      <c r="G324" s="16"/>
      <c r="H324" s="16"/>
      <c r="I324" s="16"/>
      <c r="J324" s="16"/>
    </row>
    <row r="325" spans="3:10" ht="12.75">
      <c r="C325" s="16"/>
      <c r="D325" s="16"/>
      <c r="E325" s="16"/>
      <c r="F325" s="16"/>
      <c r="G325" s="16"/>
      <c r="H325" s="16"/>
      <c r="I325" s="16"/>
      <c r="J325" s="16"/>
    </row>
    <row r="326" spans="3:10" ht="12.75">
      <c r="C326" s="16"/>
      <c r="D326" s="16"/>
      <c r="E326" s="16"/>
      <c r="F326" s="16"/>
      <c r="G326" s="16"/>
      <c r="H326" s="16"/>
      <c r="I326" s="16"/>
      <c r="J326" s="16"/>
    </row>
    <row r="327" spans="3:10" ht="12.75">
      <c r="C327" s="16"/>
      <c r="D327" s="16"/>
      <c r="E327" s="16"/>
      <c r="F327" s="16"/>
      <c r="G327" s="16"/>
      <c r="H327" s="16"/>
      <c r="I327" s="16"/>
      <c r="J327" s="16"/>
    </row>
    <row r="328" spans="3:10" ht="12.75">
      <c r="C328" s="16"/>
      <c r="D328" s="16"/>
      <c r="E328" s="16"/>
      <c r="F328" s="16"/>
      <c r="G328" s="16"/>
      <c r="H328" s="16"/>
      <c r="I328" s="16"/>
      <c r="J328" s="16"/>
    </row>
    <row r="329" spans="3:10" ht="12.75">
      <c r="C329" s="16"/>
      <c r="D329" s="16"/>
      <c r="E329" s="16"/>
      <c r="F329" s="16"/>
      <c r="G329" s="16"/>
      <c r="H329" s="16"/>
      <c r="I329" s="16"/>
      <c r="J329" s="16"/>
    </row>
    <row r="330" spans="3:10" ht="12.75">
      <c r="C330" s="16"/>
      <c r="D330" s="16"/>
      <c r="E330" s="16"/>
      <c r="F330" s="16"/>
      <c r="G330" s="16"/>
      <c r="H330" s="16"/>
      <c r="I330" s="16"/>
      <c r="J330" s="16"/>
    </row>
    <row r="331" spans="3:10" ht="12.75">
      <c r="C331" s="16"/>
      <c r="D331" s="16"/>
      <c r="E331" s="16"/>
      <c r="F331" s="16"/>
      <c r="G331" s="16"/>
      <c r="H331" s="16"/>
      <c r="I331" s="16"/>
      <c r="J331" s="16"/>
    </row>
    <row r="332" spans="3:10" ht="12.75">
      <c r="C332" s="16"/>
      <c r="D332" s="16"/>
      <c r="E332" s="16"/>
      <c r="F332" s="16"/>
      <c r="G332" s="16"/>
      <c r="H332" s="16"/>
      <c r="I332" s="16"/>
      <c r="J332" s="16"/>
    </row>
    <row r="333" spans="3:10" ht="12.75">
      <c r="C333" s="16"/>
      <c r="D333" s="16"/>
      <c r="E333" s="16"/>
      <c r="F333" s="16"/>
      <c r="G333" s="16"/>
      <c r="H333" s="16"/>
      <c r="I333" s="16"/>
      <c r="J333" s="16"/>
    </row>
    <row r="334" spans="3:10" ht="12.75">
      <c r="C334" s="16"/>
      <c r="D334" s="16"/>
      <c r="E334" s="16"/>
      <c r="F334" s="16"/>
      <c r="G334" s="16"/>
      <c r="H334" s="16"/>
      <c r="I334" s="16"/>
      <c r="J334" s="16"/>
    </row>
    <row r="335" spans="3:10" ht="12.75">
      <c r="C335" s="16"/>
      <c r="D335" s="16"/>
      <c r="E335" s="16"/>
      <c r="F335" s="16"/>
      <c r="G335" s="16"/>
      <c r="H335" s="16"/>
      <c r="I335" s="16"/>
      <c r="J335" s="16"/>
    </row>
    <row r="336" spans="3:10" ht="12.75">
      <c r="C336" s="16"/>
      <c r="D336" s="16"/>
      <c r="E336" s="16"/>
      <c r="F336" s="16"/>
      <c r="G336" s="16"/>
      <c r="H336" s="16"/>
      <c r="I336" s="16"/>
      <c r="J336" s="16"/>
    </row>
    <row r="337" spans="3:10" ht="12.75">
      <c r="C337" s="16"/>
      <c r="D337" s="16"/>
      <c r="E337" s="16"/>
      <c r="F337" s="16"/>
      <c r="G337" s="16"/>
      <c r="H337" s="16"/>
      <c r="I337" s="16"/>
      <c r="J337" s="16"/>
    </row>
    <row r="338" spans="3:10" ht="12.75">
      <c r="C338" s="16"/>
      <c r="D338" s="16"/>
      <c r="E338" s="16"/>
      <c r="F338" s="16"/>
      <c r="G338" s="16"/>
      <c r="H338" s="16"/>
      <c r="I338" s="16"/>
      <c r="J338" s="16"/>
    </row>
    <row r="339" spans="3:10" ht="12.75">
      <c r="C339" s="16"/>
      <c r="D339" s="16"/>
      <c r="E339" s="16"/>
      <c r="F339" s="16"/>
      <c r="G339" s="16"/>
      <c r="H339" s="16"/>
      <c r="I339" s="16"/>
      <c r="J339" s="16"/>
    </row>
    <row r="340" spans="3:10" ht="12.75">
      <c r="C340" s="16"/>
      <c r="D340" s="16"/>
      <c r="E340" s="16"/>
      <c r="F340" s="16"/>
      <c r="G340" s="16"/>
      <c r="H340" s="16"/>
      <c r="I340" s="16"/>
      <c r="J340" s="16"/>
    </row>
    <row r="341" spans="3:10" ht="12.75">
      <c r="C341" s="16"/>
      <c r="D341" s="16"/>
      <c r="E341" s="16"/>
      <c r="F341" s="16"/>
      <c r="G341" s="16"/>
      <c r="H341" s="16"/>
      <c r="I341" s="16"/>
      <c r="J341" s="16"/>
    </row>
    <row r="342" spans="3:10" ht="12.75">
      <c r="C342" s="16"/>
      <c r="D342" s="16"/>
      <c r="E342" s="16"/>
      <c r="F342" s="16"/>
      <c r="G342" s="16"/>
      <c r="H342" s="16"/>
      <c r="I342" s="16"/>
      <c r="J342" s="16"/>
    </row>
    <row r="343" spans="3:10" ht="12.75">
      <c r="C343" s="16"/>
      <c r="D343" s="16"/>
      <c r="E343" s="16"/>
      <c r="F343" s="16"/>
      <c r="G343" s="16"/>
      <c r="H343" s="16"/>
      <c r="I343" s="16"/>
      <c r="J343" s="16"/>
    </row>
    <row r="344" spans="3:10" ht="12.75">
      <c r="C344" s="16"/>
      <c r="D344" s="16"/>
      <c r="E344" s="16"/>
      <c r="F344" s="16"/>
      <c r="G344" s="16"/>
      <c r="H344" s="16"/>
      <c r="I344" s="16"/>
      <c r="J344" s="16"/>
    </row>
    <row r="345" spans="3:10" ht="12.75">
      <c r="C345" s="16"/>
      <c r="D345" s="16"/>
      <c r="E345" s="16"/>
      <c r="F345" s="16"/>
      <c r="G345" s="16"/>
      <c r="H345" s="16"/>
      <c r="I345" s="16"/>
      <c r="J345" s="16"/>
    </row>
    <row r="346" spans="3:10" ht="12.75">
      <c r="C346" s="16"/>
      <c r="D346" s="16"/>
      <c r="E346" s="16"/>
      <c r="F346" s="16"/>
      <c r="G346" s="16"/>
      <c r="H346" s="16"/>
      <c r="I346" s="16"/>
      <c r="J346" s="16"/>
    </row>
    <row r="347" spans="3:10" ht="12.75">
      <c r="C347" s="16"/>
      <c r="D347" s="16"/>
      <c r="E347" s="16"/>
      <c r="F347" s="16"/>
      <c r="G347" s="16"/>
      <c r="H347" s="16"/>
      <c r="I347" s="16"/>
      <c r="J347" s="16"/>
    </row>
    <row r="348" spans="3:10" ht="12.75">
      <c r="C348" s="16"/>
      <c r="D348" s="16"/>
      <c r="E348" s="16"/>
      <c r="F348" s="16"/>
      <c r="G348" s="16"/>
      <c r="H348" s="16"/>
      <c r="I348" s="16"/>
      <c r="J348" s="16"/>
    </row>
    <row r="349" spans="3:10" ht="12.75">
      <c r="C349" s="16"/>
      <c r="D349" s="16"/>
      <c r="E349" s="16"/>
      <c r="F349" s="16"/>
      <c r="G349" s="16"/>
      <c r="H349" s="16"/>
      <c r="I349" s="16"/>
      <c r="J349" s="16"/>
    </row>
    <row r="350" spans="3:10" ht="12.75">
      <c r="C350" s="16"/>
      <c r="D350" s="16"/>
      <c r="E350" s="16"/>
      <c r="F350" s="16"/>
      <c r="G350" s="16"/>
      <c r="H350" s="16"/>
      <c r="I350" s="16"/>
      <c r="J350" s="16"/>
    </row>
    <row r="351" spans="3:10" ht="12.75">
      <c r="C351" s="16"/>
      <c r="D351" s="16"/>
      <c r="E351" s="16"/>
      <c r="F351" s="16"/>
      <c r="G351" s="16"/>
      <c r="H351" s="16"/>
      <c r="I351" s="16"/>
      <c r="J351" s="16"/>
    </row>
    <row r="352" spans="3:10" ht="12.75">
      <c r="C352" s="16"/>
      <c r="D352" s="16"/>
      <c r="E352" s="16"/>
      <c r="F352" s="16"/>
      <c r="G352" s="16"/>
      <c r="H352" s="16"/>
      <c r="I352" s="16"/>
      <c r="J352" s="16"/>
    </row>
    <row r="353" spans="3:10" ht="12.75">
      <c r="C353" s="16"/>
      <c r="D353" s="16"/>
      <c r="E353" s="16"/>
      <c r="F353" s="16"/>
      <c r="G353" s="16"/>
      <c r="H353" s="16"/>
      <c r="I353" s="16"/>
      <c r="J353" s="16"/>
    </row>
    <row r="354" spans="3:10" ht="12.75">
      <c r="C354" s="16"/>
      <c r="D354" s="16"/>
      <c r="E354" s="16"/>
      <c r="F354" s="16"/>
      <c r="G354" s="16"/>
      <c r="H354" s="16"/>
      <c r="I354" s="16"/>
      <c r="J354" s="16"/>
    </row>
    <row r="355" spans="3:10" ht="12.75">
      <c r="C355" s="16"/>
      <c r="D355" s="16"/>
      <c r="E355" s="16"/>
      <c r="F355" s="16"/>
      <c r="G355" s="16"/>
      <c r="H355" s="16"/>
      <c r="I355" s="16"/>
      <c r="J355" s="16"/>
    </row>
    <row r="356" spans="3:10" ht="12.75">
      <c r="C356" s="16"/>
      <c r="D356" s="16"/>
      <c r="E356" s="16"/>
      <c r="F356" s="16"/>
      <c r="G356" s="16"/>
      <c r="H356" s="16"/>
      <c r="I356" s="16"/>
      <c r="J356" s="16"/>
    </row>
    <row r="357" spans="3:10" ht="12.75">
      <c r="C357" s="16"/>
      <c r="D357" s="16"/>
      <c r="E357" s="16"/>
      <c r="F357" s="16"/>
      <c r="G357" s="16"/>
      <c r="H357" s="16"/>
      <c r="I357" s="16"/>
      <c r="J357" s="16"/>
    </row>
    <row r="358" spans="3:10" ht="12.75">
      <c r="C358" s="16"/>
      <c r="D358" s="16"/>
      <c r="E358" s="16"/>
      <c r="F358" s="16"/>
      <c r="G358" s="16"/>
      <c r="H358" s="16"/>
      <c r="I358" s="16"/>
      <c r="J358" s="16"/>
    </row>
    <row r="359" spans="3:10" ht="12.75">
      <c r="C359" s="16"/>
      <c r="D359" s="16"/>
      <c r="E359" s="16"/>
      <c r="F359" s="16"/>
      <c r="G359" s="16"/>
      <c r="H359" s="16"/>
      <c r="I359" s="16"/>
      <c r="J359" s="16"/>
    </row>
    <row r="360" spans="3:10" ht="12.75">
      <c r="C360" s="16"/>
      <c r="D360" s="16"/>
      <c r="E360" s="16"/>
      <c r="F360" s="16"/>
      <c r="G360" s="16"/>
      <c r="H360" s="16"/>
      <c r="I360" s="16"/>
      <c r="J360" s="16"/>
    </row>
    <row r="361" spans="3:10" ht="12.75">
      <c r="C361" s="16"/>
      <c r="D361" s="16"/>
      <c r="E361" s="16"/>
      <c r="F361" s="16"/>
      <c r="G361" s="16"/>
      <c r="H361" s="16"/>
      <c r="I361" s="16"/>
      <c r="J361" s="16"/>
    </row>
    <row r="362" spans="3:10" ht="12.75">
      <c r="C362" s="16"/>
      <c r="D362" s="16"/>
      <c r="E362" s="16"/>
      <c r="F362" s="16"/>
      <c r="G362" s="16"/>
      <c r="H362" s="16"/>
      <c r="I362" s="16"/>
      <c r="J362" s="16"/>
    </row>
    <row r="363" spans="3:10" ht="12.75">
      <c r="C363" s="16"/>
      <c r="D363" s="16"/>
      <c r="E363" s="16"/>
      <c r="F363" s="16"/>
      <c r="G363" s="16"/>
      <c r="H363" s="16"/>
      <c r="I363" s="16"/>
      <c r="J363" s="16"/>
    </row>
    <row r="364" spans="3:10" ht="12.75">
      <c r="C364" s="16"/>
      <c r="D364" s="16"/>
      <c r="E364" s="16"/>
      <c r="F364" s="16"/>
      <c r="G364" s="16"/>
      <c r="H364" s="16"/>
      <c r="I364" s="16"/>
      <c r="J364" s="16"/>
    </row>
    <row r="365" spans="3:10" ht="12.75">
      <c r="C365" s="16"/>
      <c r="D365" s="16"/>
      <c r="E365" s="16"/>
      <c r="F365" s="16"/>
      <c r="G365" s="16"/>
      <c r="H365" s="16"/>
      <c r="I365" s="16"/>
      <c r="J365" s="16"/>
    </row>
    <row r="366" spans="3:10" ht="12.75">
      <c r="C366" s="16"/>
      <c r="D366" s="16"/>
      <c r="E366" s="16"/>
      <c r="F366" s="16"/>
      <c r="G366" s="16"/>
      <c r="H366" s="16"/>
      <c r="I366" s="16"/>
      <c r="J366" s="16"/>
    </row>
    <row r="367" spans="3:10" ht="12.75">
      <c r="C367" s="16"/>
      <c r="D367" s="16"/>
      <c r="E367" s="16"/>
      <c r="F367" s="16"/>
      <c r="G367" s="16"/>
      <c r="H367" s="16"/>
      <c r="I367" s="16"/>
      <c r="J367" s="16"/>
    </row>
    <row r="368" spans="3:10" ht="12.75">
      <c r="C368" s="16"/>
      <c r="D368" s="16"/>
      <c r="E368" s="16"/>
      <c r="F368" s="16"/>
      <c r="G368" s="16"/>
      <c r="H368" s="16"/>
      <c r="I368" s="16"/>
      <c r="J368" s="16"/>
    </row>
    <row r="369" spans="3:10" ht="12.75">
      <c r="C369" s="16"/>
      <c r="D369" s="16"/>
      <c r="E369" s="16"/>
      <c r="F369" s="16"/>
      <c r="G369" s="16"/>
      <c r="H369" s="16"/>
      <c r="I369" s="16"/>
      <c r="J369" s="16"/>
    </row>
    <row r="370" spans="3:10" ht="12.75">
      <c r="C370" s="16"/>
      <c r="D370" s="16"/>
      <c r="E370" s="16"/>
      <c r="F370" s="16"/>
      <c r="G370" s="16"/>
      <c r="H370" s="16"/>
      <c r="I370" s="16"/>
      <c r="J370" s="16"/>
    </row>
    <row r="371" spans="3:10" ht="12.75">
      <c r="C371" s="16"/>
      <c r="D371" s="16"/>
      <c r="E371" s="16"/>
      <c r="F371" s="16"/>
      <c r="G371" s="16"/>
      <c r="H371" s="16"/>
      <c r="I371" s="16"/>
      <c r="J371" s="16"/>
    </row>
    <row r="372" spans="3:10" ht="12.75">
      <c r="C372" s="16"/>
      <c r="D372" s="16"/>
      <c r="E372" s="16"/>
      <c r="F372" s="16"/>
      <c r="G372" s="16"/>
      <c r="H372" s="16"/>
      <c r="I372" s="16"/>
      <c r="J372" s="16"/>
    </row>
    <row r="373" spans="3:10" ht="12.75">
      <c r="C373" s="16"/>
      <c r="D373" s="16"/>
      <c r="E373" s="16"/>
      <c r="F373" s="16"/>
      <c r="G373" s="16"/>
      <c r="H373" s="16"/>
      <c r="I373" s="16"/>
      <c r="J373" s="16"/>
    </row>
    <row r="374" spans="3:10" ht="12.75">
      <c r="C374" s="16"/>
      <c r="D374" s="16"/>
      <c r="E374" s="16"/>
      <c r="F374" s="16"/>
      <c r="G374" s="16"/>
      <c r="H374" s="16"/>
      <c r="I374" s="16"/>
      <c r="J374" s="16"/>
    </row>
    <row r="375" spans="3:10" ht="12.75">
      <c r="C375" s="16"/>
      <c r="D375" s="16"/>
      <c r="E375" s="16"/>
      <c r="F375" s="16"/>
      <c r="G375" s="16"/>
      <c r="H375" s="16"/>
      <c r="I375" s="16"/>
      <c r="J375" s="16"/>
    </row>
    <row r="376" spans="3:10" ht="12.75">
      <c r="C376" s="16"/>
      <c r="D376" s="16"/>
      <c r="E376" s="16"/>
      <c r="F376" s="16"/>
      <c r="G376" s="16"/>
      <c r="H376" s="16"/>
      <c r="I376" s="16"/>
      <c r="J376" s="16"/>
    </row>
    <row r="377" spans="3:10" ht="12.75">
      <c r="C377" s="16"/>
      <c r="D377" s="16"/>
      <c r="E377" s="16"/>
      <c r="F377" s="16"/>
      <c r="G377" s="16"/>
      <c r="H377" s="16"/>
      <c r="I377" s="16"/>
      <c r="J377" s="16"/>
    </row>
    <row r="378" spans="3:10" ht="12.75">
      <c r="C378" s="16"/>
      <c r="D378" s="16"/>
      <c r="E378" s="16"/>
      <c r="F378" s="16"/>
      <c r="G378" s="16"/>
      <c r="H378" s="16"/>
      <c r="I378" s="16"/>
      <c r="J378" s="16"/>
    </row>
    <row r="379" spans="3:10" ht="12.75">
      <c r="C379" s="16"/>
      <c r="D379" s="16"/>
      <c r="E379" s="16"/>
      <c r="F379" s="16"/>
      <c r="G379" s="16"/>
      <c r="H379" s="16"/>
      <c r="I379" s="16"/>
      <c r="J379" s="16"/>
    </row>
    <row r="380" spans="3:10" ht="12.75">
      <c r="C380" s="16"/>
      <c r="D380" s="16"/>
      <c r="E380" s="16"/>
      <c r="F380" s="16"/>
      <c r="G380" s="16"/>
      <c r="H380" s="16"/>
      <c r="I380" s="16"/>
      <c r="J380" s="16"/>
    </row>
    <row r="381" spans="3:10" ht="12.75">
      <c r="C381" s="16"/>
      <c r="D381" s="16"/>
      <c r="E381" s="16"/>
      <c r="F381" s="16"/>
      <c r="G381" s="16"/>
      <c r="H381" s="16"/>
      <c r="I381" s="16"/>
      <c r="J381" s="16"/>
    </row>
    <row r="382" spans="3:10" ht="12.75">
      <c r="C382" s="16"/>
      <c r="D382" s="16"/>
      <c r="E382" s="16"/>
      <c r="F382" s="16"/>
      <c r="G382" s="16"/>
      <c r="H382" s="16"/>
      <c r="I382" s="16"/>
      <c r="J382" s="16"/>
    </row>
    <row r="383" spans="3:10" ht="12.75">
      <c r="C383" s="16"/>
      <c r="D383" s="16"/>
      <c r="E383" s="16"/>
      <c r="F383" s="16"/>
      <c r="G383" s="16"/>
      <c r="H383" s="16"/>
      <c r="I383" s="16"/>
      <c r="J383" s="16"/>
    </row>
    <row r="384" spans="3:10" ht="12.75">
      <c r="C384" s="16"/>
      <c r="D384" s="16"/>
      <c r="E384" s="16"/>
      <c r="F384" s="16"/>
      <c r="G384" s="16"/>
      <c r="H384" s="16"/>
      <c r="I384" s="16"/>
      <c r="J384" s="16"/>
    </row>
    <row r="385" spans="3:10" ht="12.75">
      <c r="C385" s="16"/>
      <c r="D385" s="16"/>
      <c r="E385" s="16"/>
      <c r="F385" s="16"/>
      <c r="G385" s="16"/>
      <c r="H385" s="16"/>
      <c r="I385" s="16"/>
      <c r="J385" s="16"/>
    </row>
    <row r="386" spans="3:10" ht="12.75">
      <c r="C386" s="16"/>
      <c r="D386" s="16"/>
      <c r="E386" s="16"/>
      <c r="F386" s="16"/>
      <c r="G386" s="16"/>
      <c r="H386" s="16"/>
      <c r="I386" s="16"/>
      <c r="J386" s="16"/>
    </row>
    <row r="387" spans="3:10" ht="12.75">
      <c r="C387" s="16"/>
      <c r="D387" s="16"/>
      <c r="E387" s="16"/>
      <c r="F387" s="16"/>
      <c r="G387" s="16"/>
      <c r="H387" s="16"/>
      <c r="I387" s="16"/>
      <c r="J387" s="16"/>
    </row>
    <row r="388" spans="3:10" ht="12.75">
      <c r="C388" s="16"/>
      <c r="D388" s="16"/>
      <c r="E388" s="16"/>
      <c r="F388" s="16"/>
      <c r="G388" s="16"/>
      <c r="H388" s="16"/>
      <c r="I388" s="16"/>
      <c r="J388" s="16"/>
    </row>
    <row r="389" spans="3:10" ht="12.75">
      <c r="C389" s="16"/>
      <c r="D389" s="16"/>
      <c r="E389" s="16"/>
      <c r="F389" s="16"/>
      <c r="G389" s="16"/>
      <c r="H389" s="16"/>
      <c r="I389" s="16"/>
      <c r="J389" s="16"/>
    </row>
    <row r="390" spans="3:10" ht="12.75">
      <c r="C390" s="16"/>
      <c r="D390" s="16"/>
      <c r="E390" s="16"/>
      <c r="F390" s="16"/>
      <c r="G390" s="16"/>
      <c r="H390" s="16"/>
      <c r="I390" s="16"/>
      <c r="J390" s="16"/>
    </row>
    <row r="391" spans="3:10" ht="12.75">
      <c r="C391" s="16"/>
      <c r="D391" s="16"/>
      <c r="E391" s="16"/>
      <c r="F391" s="16"/>
      <c r="G391" s="16"/>
      <c r="H391" s="16"/>
      <c r="I391" s="16"/>
      <c r="J391" s="16"/>
    </row>
    <row r="392" spans="3:10" ht="12.75">
      <c r="C392" s="16"/>
      <c r="D392" s="16"/>
      <c r="E392" s="16"/>
      <c r="F392" s="16"/>
      <c r="G392" s="16"/>
      <c r="H392" s="16"/>
      <c r="I392" s="16"/>
      <c r="J392" s="16"/>
    </row>
    <row r="393" spans="3:10" ht="12.75">
      <c r="C393" s="16"/>
      <c r="D393" s="16"/>
      <c r="E393" s="16"/>
      <c r="F393" s="16"/>
      <c r="G393" s="16"/>
      <c r="H393" s="16"/>
      <c r="I393" s="16"/>
      <c r="J393" s="16"/>
    </row>
    <row r="394" spans="3:10" ht="12.75">
      <c r="C394" s="16"/>
      <c r="D394" s="16"/>
      <c r="E394" s="16"/>
      <c r="F394" s="16"/>
      <c r="G394" s="16"/>
      <c r="H394" s="16"/>
      <c r="I394" s="16"/>
      <c r="J394" s="16"/>
    </row>
    <row r="395" spans="3:10" ht="12.75">
      <c r="C395" s="16"/>
      <c r="D395" s="16"/>
      <c r="E395" s="16"/>
      <c r="F395" s="16"/>
      <c r="G395" s="16"/>
      <c r="H395" s="16"/>
      <c r="I395" s="16"/>
      <c r="J395" s="16"/>
    </row>
    <row r="396" spans="3:10" ht="12.75">
      <c r="C396" s="16"/>
      <c r="D396" s="16"/>
      <c r="E396" s="16"/>
      <c r="F396" s="16"/>
      <c r="G396" s="16"/>
      <c r="H396" s="16"/>
      <c r="I396" s="16"/>
      <c r="J396" s="16"/>
    </row>
    <row r="397" spans="3:10" ht="12.75">
      <c r="C397" s="16"/>
      <c r="D397" s="16"/>
      <c r="E397" s="16"/>
      <c r="F397" s="16"/>
      <c r="G397" s="16"/>
      <c r="H397" s="16"/>
      <c r="I397" s="16"/>
      <c r="J397" s="16"/>
    </row>
    <row r="398" spans="3:10" ht="12.75">
      <c r="C398" s="16"/>
      <c r="D398" s="16"/>
      <c r="E398" s="16"/>
      <c r="F398" s="16"/>
      <c r="G398" s="16"/>
      <c r="H398" s="16"/>
      <c r="I398" s="16"/>
      <c r="J398" s="16"/>
    </row>
    <row r="399" spans="3:10" ht="12.75">
      <c r="C399" s="16"/>
      <c r="D399" s="16"/>
      <c r="E399" s="16"/>
      <c r="F399" s="16"/>
      <c r="G399" s="16"/>
      <c r="H399" s="16"/>
      <c r="I399" s="16"/>
      <c r="J399" s="16"/>
    </row>
    <row r="400" spans="3:10" ht="12.75">
      <c r="C400" s="16"/>
      <c r="D400" s="16"/>
      <c r="E400" s="16"/>
      <c r="F400" s="16"/>
      <c r="G400" s="16"/>
      <c r="H400" s="16"/>
      <c r="I400" s="16"/>
      <c r="J400" s="16"/>
    </row>
    <row r="401" spans="3:10" ht="12.75">
      <c r="C401" s="16"/>
      <c r="D401" s="16"/>
      <c r="E401" s="16"/>
      <c r="F401" s="16"/>
      <c r="G401" s="16"/>
      <c r="H401" s="16"/>
      <c r="I401" s="16"/>
      <c r="J401" s="16"/>
    </row>
    <row r="402" spans="3:10" ht="12.75">
      <c r="C402" s="16"/>
      <c r="D402" s="16"/>
      <c r="E402" s="16"/>
      <c r="F402" s="16"/>
      <c r="G402" s="16"/>
      <c r="H402" s="16"/>
      <c r="I402" s="16"/>
      <c r="J402" s="16"/>
    </row>
    <row r="403" spans="3:10" ht="12.75">
      <c r="C403" s="16"/>
      <c r="D403" s="16"/>
      <c r="E403" s="16"/>
      <c r="F403" s="16"/>
      <c r="G403" s="16"/>
      <c r="H403" s="16"/>
      <c r="I403" s="16"/>
      <c r="J403" s="16"/>
    </row>
    <row r="404" spans="3:10" ht="12.75">
      <c r="C404" s="16"/>
      <c r="D404" s="16"/>
      <c r="E404" s="16"/>
      <c r="F404" s="16"/>
      <c r="G404" s="16"/>
      <c r="H404" s="16"/>
      <c r="I404" s="16"/>
      <c r="J404" s="16"/>
    </row>
    <row r="405" spans="3:10" ht="12.75">
      <c r="C405" s="16"/>
      <c r="D405" s="16"/>
      <c r="E405" s="16"/>
      <c r="F405" s="16"/>
      <c r="G405" s="16"/>
      <c r="H405" s="16"/>
      <c r="I405" s="16"/>
      <c r="J405" s="16"/>
    </row>
    <row r="406" spans="3:10" ht="12.75">
      <c r="C406" s="16"/>
      <c r="D406" s="16"/>
      <c r="E406" s="16"/>
      <c r="F406" s="16"/>
      <c r="G406" s="16"/>
      <c r="H406" s="16"/>
      <c r="I406" s="16"/>
      <c r="J406" s="16"/>
    </row>
    <row r="407" spans="3:10" ht="12.75">
      <c r="C407" s="16"/>
      <c r="D407" s="16"/>
      <c r="E407" s="16"/>
      <c r="F407" s="16"/>
      <c r="G407" s="16"/>
      <c r="H407" s="16"/>
      <c r="I407" s="16"/>
      <c r="J407" s="16"/>
    </row>
    <row r="408" spans="3:10" ht="12.75">
      <c r="C408" s="16"/>
      <c r="D408" s="16"/>
      <c r="E408" s="16"/>
      <c r="F408" s="16"/>
      <c r="G408" s="16"/>
      <c r="H408" s="16"/>
      <c r="I408" s="16"/>
      <c r="J408" s="16"/>
    </row>
    <row r="409" spans="3:10" ht="12.75">
      <c r="C409" s="16"/>
      <c r="D409" s="16"/>
      <c r="E409" s="16"/>
      <c r="F409" s="16"/>
      <c r="G409" s="16"/>
      <c r="H409" s="16"/>
      <c r="I409" s="16"/>
      <c r="J409" s="16"/>
    </row>
    <row r="410" spans="3:10" ht="12.75">
      <c r="C410" s="16"/>
      <c r="D410" s="16"/>
      <c r="E410" s="16"/>
      <c r="F410" s="16"/>
      <c r="G410" s="16"/>
      <c r="H410" s="16"/>
      <c r="I410" s="16"/>
      <c r="J410" s="16"/>
    </row>
    <row r="411" spans="3:10" ht="12.75">
      <c r="C411" s="16"/>
      <c r="D411" s="16"/>
      <c r="E411" s="16"/>
      <c r="F411" s="16"/>
      <c r="G411" s="16"/>
      <c r="H411" s="16"/>
      <c r="I411" s="16"/>
      <c r="J411" s="16"/>
    </row>
    <row r="412" spans="3:10" ht="12.75">
      <c r="C412" s="16"/>
      <c r="D412" s="16"/>
      <c r="E412" s="16"/>
      <c r="F412" s="16"/>
      <c r="G412" s="16"/>
      <c r="H412" s="16"/>
      <c r="I412" s="16"/>
      <c r="J412" s="16"/>
    </row>
    <row r="413" spans="3:10" ht="12.75">
      <c r="C413" s="16"/>
      <c r="D413" s="16"/>
      <c r="E413" s="16"/>
      <c r="F413" s="16"/>
      <c r="G413" s="16"/>
      <c r="H413" s="16"/>
      <c r="I413" s="16"/>
      <c r="J413" s="16"/>
    </row>
    <row r="414" spans="3:10" ht="12.75">
      <c r="C414" s="16"/>
      <c r="D414" s="16"/>
      <c r="E414" s="16"/>
      <c r="F414" s="16"/>
      <c r="G414" s="16"/>
      <c r="H414" s="16"/>
      <c r="I414" s="16"/>
      <c r="J414" s="16"/>
    </row>
    <row r="415" spans="3:10" ht="12.75">
      <c r="C415" s="16"/>
      <c r="D415" s="16"/>
      <c r="E415" s="16"/>
      <c r="F415" s="16"/>
      <c r="G415" s="16"/>
      <c r="H415" s="16"/>
      <c r="I415" s="16"/>
      <c r="J415" s="16"/>
    </row>
    <row r="416" spans="3:10" ht="12.75">
      <c r="C416" s="16"/>
      <c r="D416" s="16"/>
      <c r="E416" s="16"/>
      <c r="F416" s="16"/>
      <c r="G416" s="16"/>
      <c r="H416" s="16"/>
      <c r="I416" s="16"/>
      <c r="J416" s="16"/>
    </row>
    <row r="417" spans="3:10" ht="12.75">
      <c r="C417" s="16"/>
      <c r="D417" s="16"/>
      <c r="E417" s="16"/>
      <c r="F417" s="16"/>
      <c r="G417" s="16"/>
      <c r="H417" s="16"/>
      <c r="I417" s="16"/>
      <c r="J417" s="16"/>
    </row>
    <row r="418" spans="3:10" ht="12.75">
      <c r="C418" s="16"/>
      <c r="D418" s="16"/>
      <c r="E418" s="16"/>
      <c r="F418" s="16"/>
      <c r="G418" s="16"/>
      <c r="H418" s="16"/>
      <c r="I418" s="16"/>
      <c r="J418" s="16"/>
    </row>
    <row r="419" spans="3:10" ht="12.75">
      <c r="C419" s="16"/>
      <c r="D419" s="16"/>
      <c r="E419" s="16"/>
      <c r="F419" s="16"/>
      <c r="G419" s="16"/>
      <c r="H419" s="16"/>
      <c r="I419" s="16"/>
      <c r="J419" s="16"/>
    </row>
    <row r="420" spans="3:10" ht="12.75">
      <c r="C420" s="16"/>
      <c r="D420" s="16"/>
      <c r="E420" s="16"/>
      <c r="F420" s="16"/>
      <c r="G420" s="16"/>
      <c r="H420" s="16"/>
      <c r="I420" s="16"/>
      <c r="J420" s="16"/>
    </row>
    <row r="421" spans="3:10" ht="12.75">
      <c r="C421" s="16"/>
      <c r="D421" s="16"/>
      <c r="E421" s="16"/>
      <c r="F421" s="16"/>
      <c r="G421" s="16"/>
      <c r="H421" s="16"/>
      <c r="I421" s="16"/>
      <c r="J421" s="16"/>
    </row>
    <row r="422" spans="3:10" ht="12.75">
      <c r="C422" s="16"/>
      <c r="D422" s="16"/>
      <c r="E422" s="16"/>
      <c r="F422" s="16"/>
      <c r="G422" s="16"/>
      <c r="H422" s="16"/>
      <c r="I422" s="16"/>
      <c r="J422" s="16"/>
    </row>
    <row r="423" spans="3:10" ht="12.75">
      <c r="C423" s="16"/>
      <c r="D423" s="16"/>
      <c r="E423" s="16"/>
      <c r="F423" s="16"/>
      <c r="G423" s="16"/>
      <c r="H423" s="16"/>
      <c r="I423" s="16"/>
      <c r="J423" s="16"/>
    </row>
    <row r="424" spans="3:10" ht="12.75">
      <c r="C424" s="16"/>
      <c r="D424" s="16"/>
      <c r="E424" s="16"/>
      <c r="F424" s="16"/>
      <c r="G424" s="16"/>
      <c r="H424" s="16"/>
      <c r="I424" s="16"/>
      <c r="J424" s="16"/>
    </row>
    <row r="425" spans="3:10" ht="12.75">
      <c r="C425" s="16"/>
      <c r="D425" s="16"/>
      <c r="E425" s="16"/>
      <c r="F425" s="16"/>
      <c r="G425" s="16"/>
      <c r="H425" s="16"/>
      <c r="I425" s="16"/>
      <c r="J425" s="16"/>
    </row>
    <row r="426" spans="3:10" ht="12.75">
      <c r="C426" s="16"/>
      <c r="D426" s="16"/>
      <c r="E426" s="16"/>
      <c r="F426" s="16"/>
      <c r="G426" s="16"/>
      <c r="H426" s="16"/>
      <c r="I426" s="16"/>
      <c r="J426" s="16"/>
    </row>
    <row r="427" spans="3:10" ht="12.75">
      <c r="C427" s="16"/>
      <c r="D427" s="16"/>
      <c r="E427" s="16"/>
      <c r="F427" s="16"/>
      <c r="G427" s="16"/>
      <c r="H427" s="16"/>
      <c r="I427" s="16"/>
      <c r="J427" s="16"/>
    </row>
    <row r="428" spans="3:10" ht="12.75">
      <c r="C428" s="16"/>
      <c r="D428" s="16"/>
      <c r="E428" s="16"/>
      <c r="F428" s="16"/>
      <c r="G428" s="16"/>
      <c r="H428" s="16"/>
      <c r="I428" s="16"/>
      <c r="J428" s="16"/>
    </row>
    <row r="429" spans="3:10" ht="12.75">
      <c r="C429" s="16"/>
      <c r="D429" s="16"/>
      <c r="E429" s="16"/>
      <c r="F429" s="16"/>
      <c r="G429" s="16"/>
      <c r="H429" s="16"/>
      <c r="I429" s="16"/>
      <c r="J429" s="16"/>
    </row>
    <row r="430" spans="3:10" ht="12.75">
      <c r="C430" s="16"/>
      <c r="D430" s="16"/>
      <c r="E430" s="16"/>
      <c r="F430" s="16"/>
      <c r="G430" s="16"/>
      <c r="H430" s="16"/>
      <c r="I430" s="16"/>
      <c r="J430" s="16"/>
    </row>
    <row r="431" spans="3:10" ht="12.75">
      <c r="C431" s="16"/>
      <c r="D431" s="16"/>
      <c r="E431" s="16"/>
      <c r="F431" s="16"/>
      <c r="G431" s="16"/>
      <c r="H431" s="16"/>
      <c r="I431" s="16"/>
      <c r="J431" s="16"/>
    </row>
    <row r="432" spans="3:10" ht="12.75">
      <c r="C432" s="16"/>
      <c r="D432" s="16"/>
      <c r="E432" s="16"/>
      <c r="F432" s="16"/>
      <c r="G432" s="16"/>
      <c r="H432" s="16"/>
      <c r="I432" s="16"/>
      <c r="J432" s="16"/>
    </row>
    <row r="433" spans="3:10" ht="12.75">
      <c r="C433" s="16"/>
      <c r="D433" s="16"/>
      <c r="E433" s="16"/>
      <c r="F433" s="16"/>
      <c r="G433" s="16"/>
      <c r="H433" s="16"/>
      <c r="I433" s="16"/>
      <c r="J433" s="16"/>
    </row>
    <row r="434" spans="3:10" ht="12.75">
      <c r="C434" s="16"/>
      <c r="D434" s="16"/>
      <c r="E434" s="16"/>
      <c r="F434" s="16"/>
      <c r="G434" s="16"/>
      <c r="H434" s="16"/>
      <c r="I434" s="16"/>
      <c r="J434" s="16"/>
    </row>
    <row r="435" spans="3:10" ht="12.75">
      <c r="C435" s="16"/>
      <c r="D435" s="16"/>
      <c r="E435" s="16"/>
      <c r="F435" s="16"/>
      <c r="G435" s="16"/>
      <c r="H435" s="16"/>
      <c r="I435" s="16"/>
      <c r="J435" s="16"/>
    </row>
    <row r="436" spans="3:10" ht="12.75">
      <c r="C436" s="16"/>
      <c r="D436" s="16"/>
      <c r="E436" s="16"/>
      <c r="F436" s="16"/>
      <c r="G436" s="16"/>
      <c r="H436" s="16"/>
      <c r="I436" s="16"/>
      <c r="J436" s="16"/>
    </row>
    <row r="437" spans="3:10" ht="12.75">
      <c r="C437" s="16"/>
      <c r="D437" s="16"/>
      <c r="E437" s="16"/>
      <c r="F437" s="16"/>
      <c r="G437" s="16"/>
      <c r="H437" s="16"/>
      <c r="I437" s="16"/>
      <c r="J437" s="16"/>
    </row>
    <row r="438" spans="3:10" ht="12.75">
      <c r="C438" s="16"/>
      <c r="D438" s="16"/>
      <c r="E438" s="16"/>
      <c r="F438" s="16"/>
      <c r="G438" s="16"/>
      <c r="H438" s="16"/>
      <c r="I438" s="16"/>
      <c r="J438" s="16"/>
    </row>
    <row r="439" spans="3:10" ht="12.75">
      <c r="C439" s="16"/>
      <c r="D439" s="16"/>
      <c r="E439" s="16"/>
      <c r="F439" s="16"/>
      <c r="G439" s="16"/>
      <c r="H439" s="16"/>
      <c r="I439" s="16"/>
      <c r="J439" s="16"/>
    </row>
    <row r="440" spans="3:10" ht="12.75">
      <c r="C440" s="16"/>
      <c r="D440" s="16"/>
      <c r="E440" s="16"/>
      <c r="F440" s="16"/>
      <c r="G440" s="16"/>
      <c r="H440" s="16"/>
      <c r="I440" s="16"/>
      <c r="J440" s="16"/>
    </row>
    <row r="441" spans="3:10" ht="12.75">
      <c r="C441" s="16"/>
      <c r="D441" s="16"/>
      <c r="E441" s="16"/>
      <c r="F441" s="16"/>
      <c r="G441" s="16"/>
      <c r="H441" s="16"/>
      <c r="I441" s="16"/>
      <c r="J441" s="16"/>
    </row>
    <row r="442" spans="3:10" ht="12.75">
      <c r="C442" s="16"/>
      <c r="D442" s="16"/>
      <c r="E442" s="16"/>
      <c r="F442" s="16"/>
      <c r="G442" s="16"/>
      <c r="H442" s="16"/>
      <c r="I442" s="16"/>
      <c r="J442" s="16"/>
    </row>
    <row r="443" spans="3:10" ht="12.75">
      <c r="C443" s="16"/>
      <c r="D443" s="16"/>
      <c r="E443" s="16"/>
      <c r="F443" s="16"/>
      <c r="G443" s="16"/>
      <c r="H443" s="16"/>
      <c r="I443" s="16"/>
      <c r="J443" s="16"/>
    </row>
    <row r="444" spans="3:10" ht="12.75">
      <c r="C444" s="16"/>
      <c r="D444" s="16"/>
      <c r="E444" s="16"/>
      <c r="F444" s="16"/>
      <c r="G444" s="16"/>
      <c r="H444" s="16"/>
      <c r="I444" s="16"/>
      <c r="J444" s="16"/>
    </row>
    <row r="445" spans="3:10" ht="12.75">
      <c r="C445" s="16"/>
      <c r="D445" s="16"/>
      <c r="E445" s="16"/>
      <c r="F445" s="16"/>
      <c r="G445" s="16"/>
      <c r="H445" s="16"/>
      <c r="I445" s="16"/>
      <c r="J445" s="16"/>
    </row>
    <row r="446" spans="3:10" ht="12.75">
      <c r="C446" s="16"/>
      <c r="D446" s="16"/>
      <c r="E446" s="16"/>
      <c r="F446" s="16"/>
      <c r="G446" s="16"/>
      <c r="H446" s="16"/>
      <c r="I446" s="16"/>
      <c r="J446" s="16"/>
    </row>
    <row r="447" spans="3:10" ht="12.75">
      <c r="C447" s="16"/>
      <c r="D447" s="16"/>
      <c r="E447" s="16"/>
      <c r="F447" s="16"/>
      <c r="G447" s="16"/>
      <c r="H447" s="16"/>
      <c r="I447" s="16"/>
      <c r="J447" s="16"/>
    </row>
    <row r="448" spans="3:10" ht="12.75">
      <c r="C448" s="16"/>
      <c r="D448" s="16"/>
      <c r="E448" s="16"/>
      <c r="F448" s="16"/>
      <c r="G448" s="16"/>
      <c r="H448" s="16"/>
      <c r="I448" s="16"/>
      <c r="J448" s="16"/>
    </row>
    <row r="449" spans="3:10" ht="12.75">
      <c r="C449" s="16"/>
      <c r="D449" s="16"/>
      <c r="E449" s="16"/>
      <c r="F449" s="16"/>
      <c r="G449" s="16"/>
      <c r="H449" s="16"/>
      <c r="I449" s="16"/>
      <c r="J449" s="16"/>
    </row>
    <row r="450" spans="3:10" ht="12.75">
      <c r="C450" s="16"/>
      <c r="D450" s="16"/>
      <c r="E450" s="16"/>
      <c r="F450" s="16"/>
      <c r="G450" s="16"/>
      <c r="H450" s="16"/>
      <c r="I450" s="16"/>
      <c r="J450" s="16"/>
    </row>
    <row r="451" spans="3:10" ht="12.75">
      <c r="C451" s="16"/>
      <c r="D451" s="16"/>
      <c r="E451" s="16"/>
      <c r="F451" s="16"/>
      <c r="G451" s="16"/>
      <c r="H451" s="16"/>
      <c r="I451" s="16"/>
      <c r="J451" s="16"/>
    </row>
    <row r="452" spans="3:10" ht="12.75">
      <c r="C452" s="16"/>
      <c r="D452" s="16"/>
      <c r="E452" s="16"/>
      <c r="F452" s="16"/>
      <c r="G452" s="16"/>
      <c r="H452" s="16"/>
      <c r="I452" s="16"/>
      <c r="J452" s="16"/>
    </row>
    <row r="453" spans="3:10" ht="12.75">
      <c r="C453" s="16"/>
      <c r="D453" s="16"/>
      <c r="E453" s="16"/>
      <c r="F453" s="16"/>
      <c r="G453" s="16"/>
      <c r="H453" s="16"/>
      <c r="I453" s="16"/>
      <c r="J453" s="16"/>
    </row>
    <row r="454" spans="3:10" ht="12.75">
      <c r="C454" s="16"/>
      <c r="D454" s="16"/>
      <c r="E454" s="16"/>
      <c r="F454" s="16"/>
      <c r="G454" s="16"/>
      <c r="H454" s="16"/>
      <c r="I454" s="16"/>
      <c r="J454" s="16"/>
    </row>
    <row r="455" spans="3:10" ht="12.75">
      <c r="C455" s="16"/>
      <c r="D455" s="16"/>
      <c r="E455" s="16"/>
      <c r="F455" s="16"/>
      <c r="G455" s="16"/>
      <c r="H455" s="16"/>
      <c r="I455" s="16"/>
      <c r="J455" s="16"/>
    </row>
    <row r="456" spans="3:10" ht="12.75">
      <c r="C456" s="16"/>
      <c r="D456" s="16"/>
      <c r="E456" s="16"/>
      <c r="F456" s="16"/>
      <c r="G456" s="16"/>
      <c r="H456" s="16"/>
      <c r="I456" s="16"/>
      <c r="J456" s="16"/>
    </row>
    <row r="457" spans="3:10" ht="12.75">
      <c r="C457" s="16"/>
      <c r="D457" s="16"/>
      <c r="E457" s="16"/>
      <c r="F457" s="16"/>
      <c r="G457" s="16"/>
      <c r="H457" s="16"/>
      <c r="I457" s="16"/>
      <c r="J457" s="16"/>
    </row>
    <row r="458" spans="3:10" ht="12.75">
      <c r="C458" s="16"/>
      <c r="D458" s="16"/>
      <c r="E458" s="16"/>
      <c r="F458" s="16"/>
      <c r="G458" s="16"/>
      <c r="H458" s="16"/>
      <c r="I458" s="16"/>
      <c r="J458" s="16"/>
    </row>
    <row r="459" spans="3:10" ht="12.75">
      <c r="C459" s="16"/>
      <c r="D459" s="16"/>
      <c r="E459" s="16"/>
      <c r="F459" s="16"/>
      <c r="G459" s="16"/>
      <c r="H459" s="16"/>
      <c r="I459" s="16"/>
      <c r="J459" s="16"/>
    </row>
    <row r="460" spans="3:10" ht="12.75">
      <c r="C460" s="16"/>
      <c r="D460" s="16"/>
      <c r="E460" s="16"/>
      <c r="F460" s="16"/>
      <c r="G460" s="16"/>
      <c r="H460" s="16"/>
      <c r="I460" s="16"/>
      <c r="J460" s="16"/>
    </row>
    <row r="461" spans="3:10" ht="12.75">
      <c r="C461" s="16"/>
      <c r="D461" s="16"/>
      <c r="E461" s="16"/>
      <c r="F461" s="16"/>
      <c r="G461" s="16"/>
      <c r="H461" s="16"/>
      <c r="I461" s="16"/>
      <c r="J461" s="16"/>
    </row>
    <row r="462" spans="3:10" ht="12.75">
      <c r="C462" s="16"/>
      <c r="D462" s="16"/>
      <c r="E462" s="16"/>
      <c r="F462" s="16"/>
      <c r="G462" s="16"/>
      <c r="H462" s="16"/>
      <c r="I462" s="16"/>
      <c r="J462" s="16"/>
    </row>
    <row r="463" spans="3:10" ht="12.75">
      <c r="C463" s="16"/>
      <c r="D463" s="16"/>
      <c r="E463" s="16"/>
      <c r="F463" s="16"/>
      <c r="G463" s="16"/>
      <c r="H463" s="16"/>
      <c r="I463" s="16"/>
      <c r="J463" s="16"/>
    </row>
    <row r="464" spans="3:10" ht="12.75">
      <c r="C464" s="16"/>
      <c r="D464" s="16"/>
      <c r="E464" s="16"/>
      <c r="F464" s="16"/>
      <c r="G464" s="16"/>
      <c r="H464" s="16"/>
      <c r="I464" s="16"/>
      <c r="J464" s="16"/>
    </row>
    <row r="465" spans="3:10" ht="12.75">
      <c r="C465" s="16"/>
      <c r="D465" s="16"/>
      <c r="E465" s="16"/>
      <c r="F465" s="16"/>
      <c r="G465" s="16"/>
      <c r="H465" s="16"/>
      <c r="I465" s="16"/>
      <c r="J465" s="16"/>
    </row>
    <row r="466" spans="3:10" ht="12.75">
      <c r="C466" s="16"/>
      <c r="D466" s="16"/>
      <c r="E466" s="16"/>
      <c r="F466" s="16"/>
      <c r="G466" s="16"/>
      <c r="H466" s="16"/>
      <c r="I466" s="16"/>
      <c r="J466" s="16"/>
    </row>
    <row r="467" spans="3:10" ht="12.75">
      <c r="C467" s="16"/>
      <c r="D467" s="16"/>
      <c r="E467" s="16"/>
      <c r="F467" s="16"/>
      <c r="G467" s="16"/>
      <c r="H467" s="16"/>
      <c r="I467" s="16"/>
      <c r="J467" s="16"/>
    </row>
    <row r="468" spans="3:10" ht="12.75">
      <c r="C468" s="16"/>
      <c r="D468" s="16"/>
      <c r="E468" s="16"/>
      <c r="F468" s="16"/>
      <c r="G468" s="16"/>
      <c r="H468" s="16"/>
      <c r="I468" s="16"/>
      <c r="J468" s="16"/>
    </row>
    <row r="469" spans="3:10" ht="12.75">
      <c r="C469" s="16"/>
      <c r="D469" s="16"/>
      <c r="E469" s="16"/>
      <c r="F469" s="16"/>
      <c r="G469" s="16"/>
      <c r="H469" s="16"/>
      <c r="I469" s="16"/>
      <c r="J469" s="16"/>
    </row>
    <row r="470" spans="3:10" ht="12.75">
      <c r="C470" s="16"/>
      <c r="D470" s="16"/>
      <c r="E470" s="16"/>
      <c r="F470" s="16"/>
      <c r="G470" s="16"/>
      <c r="H470" s="16"/>
      <c r="I470" s="16"/>
      <c r="J470" s="16"/>
    </row>
    <row r="471" spans="3:10" ht="12.75">
      <c r="C471" s="16"/>
      <c r="D471" s="16"/>
      <c r="E471" s="16"/>
      <c r="F471" s="16"/>
      <c r="G471" s="16"/>
      <c r="H471" s="16"/>
      <c r="I471" s="16"/>
      <c r="J471" s="16"/>
    </row>
    <row r="472" spans="3:10" ht="12.75">
      <c r="C472" s="16"/>
      <c r="D472" s="16"/>
      <c r="E472" s="16"/>
      <c r="F472" s="16"/>
      <c r="G472" s="16"/>
      <c r="H472" s="16"/>
      <c r="I472" s="16"/>
      <c r="J472" s="16"/>
    </row>
    <row r="473" spans="3:10" ht="12.75">
      <c r="C473" s="16"/>
      <c r="D473" s="16"/>
      <c r="E473" s="16"/>
      <c r="F473" s="16"/>
      <c r="G473" s="16"/>
      <c r="H473" s="16"/>
      <c r="I473" s="16"/>
      <c r="J473" s="16"/>
    </row>
    <row r="474" spans="3:10" ht="12.75">
      <c r="C474" s="16"/>
      <c r="D474" s="16"/>
      <c r="E474" s="16"/>
      <c r="F474" s="16"/>
      <c r="G474" s="16"/>
      <c r="H474" s="16"/>
      <c r="I474" s="16"/>
      <c r="J474" s="16"/>
    </row>
    <row r="475" spans="3:10" ht="12.75">
      <c r="C475" s="16"/>
      <c r="D475" s="16"/>
      <c r="E475" s="16"/>
      <c r="F475" s="16"/>
      <c r="G475" s="16"/>
      <c r="H475" s="16"/>
      <c r="I475" s="16"/>
      <c r="J475" s="16"/>
    </row>
    <row r="476" spans="3:10" ht="12.75">
      <c r="C476" s="16"/>
      <c r="D476" s="16"/>
      <c r="E476" s="16"/>
      <c r="F476" s="16"/>
      <c r="G476" s="16"/>
      <c r="H476" s="16"/>
      <c r="I476" s="16"/>
      <c r="J476" s="16"/>
    </row>
    <row r="477" spans="3:10" ht="12.75">
      <c r="C477" s="16"/>
      <c r="D477" s="16"/>
      <c r="E477" s="16"/>
      <c r="F477" s="16"/>
      <c r="G477" s="16"/>
      <c r="H477" s="16"/>
      <c r="I477" s="16"/>
      <c r="J477" s="16"/>
    </row>
    <row r="478" spans="3:10" ht="12.75">
      <c r="C478" s="16"/>
      <c r="D478" s="16"/>
      <c r="E478" s="16"/>
      <c r="F478" s="16"/>
      <c r="G478" s="16"/>
      <c r="H478" s="16"/>
      <c r="I478" s="16"/>
      <c r="J478" s="16"/>
    </row>
    <row r="479" spans="3:10" ht="12.75">
      <c r="C479" s="16"/>
      <c r="D479" s="16"/>
      <c r="E479" s="16"/>
      <c r="F479" s="16"/>
      <c r="G479" s="16"/>
      <c r="H479" s="16"/>
      <c r="I479" s="16"/>
      <c r="J479" s="16"/>
    </row>
    <row r="480" spans="3:10" ht="12.75">
      <c r="C480" s="16"/>
      <c r="D480" s="16"/>
      <c r="E480" s="16"/>
      <c r="F480" s="16"/>
      <c r="G480" s="16"/>
      <c r="H480" s="16"/>
      <c r="I480" s="16"/>
      <c r="J480" s="16"/>
    </row>
    <row r="481" spans="3:10" ht="12.75">
      <c r="C481" s="16"/>
      <c r="D481" s="16"/>
      <c r="E481" s="16"/>
      <c r="F481" s="16"/>
      <c r="G481" s="16"/>
      <c r="H481" s="16"/>
      <c r="I481" s="16"/>
      <c r="J481" s="16"/>
    </row>
    <row r="482" spans="3:10" ht="12.75">
      <c r="C482" s="16"/>
      <c r="D482" s="16"/>
      <c r="E482" s="16"/>
      <c r="F482" s="16"/>
      <c r="G482" s="16"/>
      <c r="H482" s="16"/>
      <c r="I482" s="16"/>
      <c r="J482" s="16"/>
    </row>
    <row r="483" spans="3:10" ht="12.75">
      <c r="C483" s="16"/>
      <c r="D483" s="16"/>
      <c r="E483" s="16"/>
      <c r="F483" s="16"/>
      <c r="G483" s="16"/>
      <c r="H483" s="16"/>
      <c r="I483" s="16"/>
      <c r="J483" s="16"/>
    </row>
    <row r="484" spans="3:10" ht="12.75">
      <c r="C484" s="16"/>
      <c r="D484" s="16"/>
      <c r="E484" s="16"/>
      <c r="F484" s="16"/>
      <c r="G484" s="16"/>
      <c r="H484" s="16"/>
      <c r="I484" s="16"/>
      <c r="J484" s="16"/>
    </row>
    <row r="485" spans="3:10" ht="12.75">
      <c r="C485" s="16"/>
      <c r="D485" s="16"/>
      <c r="E485" s="16"/>
      <c r="F485" s="16"/>
      <c r="G485" s="16"/>
      <c r="H485" s="16"/>
      <c r="I485" s="16"/>
      <c r="J485" s="16"/>
    </row>
    <row r="486" spans="3:10" ht="12.75">
      <c r="C486" s="16"/>
      <c r="D486" s="16"/>
      <c r="E486" s="16"/>
      <c r="F486" s="16"/>
      <c r="G486" s="16"/>
      <c r="H486" s="16"/>
      <c r="I486" s="16"/>
      <c r="J486" s="16"/>
    </row>
    <row r="487" spans="3:10" ht="12.75">
      <c r="C487" s="16"/>
      <c r="D487" s="16"/>
      <c r="E487" s="16"/>
      <c r="F487" s="16"/>
      <c r="G487" s="16"/>
      <c r="H487" s="16"/>
      <c r="I487" s="16"/>
      <c r="J487" s="16"/>
    </row>
    <row r="488" spans="3:10" ht="12.75">
      <c r="C488" s="16"/>
      <c r="D488" s="16"/>
      <c r="E488" s="16"/>
      <c r="F488" s="16"/>
      <c r="G488" s="16"/>
      <c r="H488" s="16"/>
      <c r="I488" s="16"/>
      <c r="J488" s="16"/>
    </row>
    <row r="489" spans="3:10" ht="12.75">
      <c r="C489" s="16"/>
      <c r="D489" s="16"/>
      <c r="E489" s="16"/>
      <c r="F489" s="16"/>
      <c r="G489" s="16"/>
      <c r="H489" s="16"/>
      <c r="I489" s="16"/>
      <c r="J489" s="16"/>
    </row>
    <row r="490" spans="3:10" ht="12.75">
      <c r="C490" s="16"/>
      <c r="D490" s="16"/>
      <c r="E490" s="16"/>
      <c r="F490" s="16"/>
      <c r="G490" s="16"/>
      <c r="H490" s="16"/>
      <c r="I490" s="16"/>
      <c r="J490" s="16"/>
    </row>
    <row r="491" spans="3:10" ht="12.75">
      <c r="C491" s="16"/>
      <c r="D491" s="16"/>
      <c r="E491" s="16"/>
      <c r="F491" s="16"/>
      <c r="G491" s="16"/>
      <c r="H491" s="16"/>
      <c r="I491" s="16"/>
      <c r="J491" s="16"/>
    </row>
    <row r="492" spans="3:10" ht="12.75">
      <c r="C492" s="16"/>
      <c r="D492" s="16"/>
      <c r="E492" s="16"/>
      <c r="F492" s="16"/>
      <c r="G492" s="16"/>
      <c r="H492" s="16"/>
      <c r="I492" s="16"/>
      <c r="J492" s="16"/>
    </row>
    <row r="493" spans="3:10" ht="12.75">
      <c r="C493" s="16"/>
      <c r="D493" s="16"/>
      <c r="E493" s="16"/>
      <c r="F493" s="16"/>
      <c r="G493" s="16"/>
      <c r="H493" s="16"/>
      <c r="I493" s="16"/>
      <c r="J493" s="16"/>
    </row>
    <row r="494" spans="3:10" ht="12.75">
      <c r="C494" s="16"/>
      <c r="D494" s="16"/>
      <c r="E494" s="16"/>
      <c r="F494" s="16"/>
      <c r="G494" s="16"/>
      <c r="H494" s="16"/>
      <c r="I494" s="16"/>
      <c r="J494" s="16"/>
    </row>
    <row r="495" spans="3:10" ht="12.75">
      <c r="C495" s="16"/>
      <c r="D495" s="16"/>
      <c r="E495" s="16"/>
      <c r="F495" s="16"/>
      <c r="G495" s="16"/>
      <c r="H495" s="16"/>
      <c r="I495" s="16"/>
      <c r="J495" s="16"/>
    </row>
    <row r="496" spans="3:10" ht="12.75">
      <c r="C496" s="16"/>
      <c r="D496" s="16"/>
      <c r="E496" s="16"/>
      <c r="F496" s="16"/>
      <c r="G496" s="16"/>
      <c r="H496" s="16"/>
      <c r="I496" s="16"/>
      <c r="J496" s="16"/>
    </row>
    <row r="497" spans="3:10" ht="12.75">
      <c r="C497" s="16"/>
      <c r="D497" s="16"/>
      <c r="E497" s="16"/>
      <c r="F497" s="16"/>
      <c r="G497" s="16"/>
      <c r="H497" s="16"/>
      <c r="I497" s="16"/>
      <c r="J497" s="16"/>
    </row>
    <row r="498" spans="3:10" ht="12.75">
      <c r="C498" s="16"/>
      <c r="D498" s="16"/>
      <c r="E498" s="16"/>
      <c r="F498" s="16"/>
      <c r="G498" s="16"/>
      <c r="H498" s="16"/>
      <c r="I498" s="16"/>
      <c r="J498" s="16"/>
    </row>
    <row r="499" spans="3:10" ht="12.75">
      <c r="C499" s="16"/>
      <c r="D499" s="16"/>
      <c r="E499" s="16"/>
      <c r="F499" s="16"/>
      <c r="G499" s="16"/>
      <c r="H499" s="16"/>
      <c r="I499" s="16"/>
      <c r="J499" s="16"/>
    </row>
    <row r="500" spans="3:10" ht="12.75">
      <c r="C500" s="16"/>
      <c r="D500" s="16"/>
      <c r="E500" s="16"/>
      <c r="F500" s="16"/>
      <c r="G500" s="16"/>
      <c r="H500" s="16"/>
      <c r="I500" s="16"/>
      <c r="J500" s="16"/>
    </row>
    <row r="501" spans="3:10" ht="12.75">
      <c r="C501" s="16"/>
      <c r="D501" s="16"/>
      <c r="E501" s="16"/>
      <c r="F501" s="16"/>
      <c r="G501" s="16"/>
      <c r="H501" s="16"/>
      <c r="I501" s="16"/>
      <c r="J501" s="16"/>
    </row>
    <row r="502" spans="3:10" ht="12.75">
      <c r="C502" s="16"/>
      <c r="D502" s="16"/>
      <c r="E502" s="16"/>
      <c r="F502" s="16"/>
      <c r="G502" s="16"/>
      <c r="H502" s="16"/>
      <c r="I502" s="16"/>
      <c r="J502" s="16"/>
    </row>
    <row r="503" spans="3:10" ht="12.75">
      <c r="C503" s="16"/>
      <c r="D503" s="16"/>
      <c r="E503" s="16"/>
      <c r="F503" s="16"/>
      <c r="G503" s="16"/>
      <c r="H503" s="16"/>
      <c r="I503" s="16"/>
      <c r="J503" s="16"/>
    </row>
    <row r="504" spans="3:10" ht="12.75">
      <c r="C504" s="16"/>
      <c r="D504" s="16"/>
      <c r="E504" s="16"/>
      <c r="F504" s="16"/>
      <c r="G504" s="16"/>
      <c r="H504" s="16"/>
      <c r="I504" s="16"/>
      <c r="J504" s="16"/>
    </row>
    <row r="505" spans="3:10" ht="12.75">
      <c r="C505" s="16"/>
      <c r="D505" s="16"/>
      <c r="E505" s="16"/>
      <c r="F505" s="16"/>
      <c r="G505" s="16"/>
      <c r="H505" s="16"/>
      <c r="I505" s="16"/>
      <c r="J505" s="16"/>
    </row>
    <row r="506" spans="3:10" ht="12.75">
      <c r="C506" s="16"/>
      <c r="D506" s="16"/>
      <c r="E506" s="16"/>
      <c r="F506" s="16"/>
      <c r="G506" s="16"/>
      <c r="H506" s="16"/>
      <c r="I506" s="16"/>
      <c r="J506" s="16"/>
    </row>
    <row r="507" spans="3:10" ht="12.75">
      <c r="C507" s="16"/>
      <c r="D507" s="16"/>
      <c r="E507" s="16"/>
      <c r="F507" s="16"/>
      <c r="G507" s="16"/>
      <c r="H507" s="16"/>
      <c r="I507" s="16"/>
      <c r="J507" s="16"/>
    </row>
    <row r="508" spans="3:10" ht="12.75">
      <c r="C508" s="16"/>
      <c r="D508" s="16"/>
      <c r="E508" s="16"/>
      <c r="F508" s="16"/>
      <c r="G508" s="16"/>
      <c r="H508" s="16"/>
      <c r="I508" s="16"/>
      <c r="J508" s="16"/>
    </row>
    <row r="509" spans="3:10" ht="12.75">
      <c r="C509" s="16"/>
      <c r="D509" s="16"/>
      <c r="E509" s="16"/>
      <c r="F509" s="16"/>
      <c r="G509" s="16"/>
      <c r="H509" s="16"/>
      <c r="I509" s="16"/>
      <c r="J509" s="16"/>
    </row>
    <row r="510" spans="3:10" ht="12.75">
      <c r="C510" s="16"/>
      <c r="D510" s="16"/>
      <c r="E510" s="16"/>
      <c r="F510" s="16"/>
      <c r="G510" s="16"/>
      <c r="H510" s="16"/>
      <c r="I510" s="16"/>
      <c r="J510" s="16"/>
    </row>
    <row r="511" spans="3:10" ht="12.75">
      <c r="C511" s="16"/>
      <c r="D511" s="16"/>
      <c r="E511" s="16"/>
      <c r="F511" s="16"/>
      <c r="G511" s="16"/>
      <c r="H511" s="16"/>
      <c r="I511" s="16"/>
      <c r="J511" s="16"/>
    </row>
    <row r="512" spans="3:10" ht="12.75">
      <c r="C512" s="16"/>
      <c r="D512" s="16"/>
      <c r="E512" s="16"/>
      <c r="F512" s="16"/>
      <c r="G512" s="16"/>
      <c r="H512" s="16"/>
      <c r="I512" s="16"/>
      <c r="J512" s="16"/>
    </row>
    <row r="513" spans="3:10" ht="12.75">
      <c r="C513" s="16"/>
      <c r="D513" s="16"/>
      <c r="E513" s="16"/>
      <c r="F513" s="16"/>
      <c r="G513" s="16"/>
      <c r="H513" s="16"/>
      <c r="I513" s="16"/>
      <c r="J513" s="16"/>
    </row>
    <row r="514" spans="3:10" ht="12.75">
      <c r="C514" s="16"/>
      <c r="D514" s="16"/>
      <c r="E514" s="16"/>
      <c r="F514" s="16"/>
      <c r="G514" s="16"/>
      <c r="H514" s="16"/>
      <c r="I514" s="16"/>
      <c r="J514" s="16"/>
    </row>
    <row r="515" spans="3:10" ht="12.75">
      <c r="C515" s="16"/>
      <c r="D515" s="16"/>
      <c r="E515" s="16"/>
      <c r="F515" s="16"/>
      <c r="G515" s="16"/>
      <c r="H515" s="16"/>
      <c r="I515" s="16"/>
      <c r="J515" s="16"/>
    </row>
    <row r="516" spans="3:10" ht="12.75">
      <c r="C516" s="16"/>
      <c r="D516" s="16"/>
      <c r="E516" s="16"/>
      <c r="F516" s="16"/>
      <c r="G516" s="16"/>
      <c r="H516" s="16"/>
      <c r="I516" s="16"/>
      <c r="J516" s="16"/>
    </row>
    <row r="517" spans="3:10" ht="12.75">
      <c r="C517" s="16"/>
      <c r="D517" s="16"/>
      <c r="E517" s="16"/>
      <c r="F517" s="16"/>
      <c r="G517" s="16"/>
      <c r="H517" s="16"/>
      <c r="I517" s="16"/>
      <c r="J517" s="16"/>
    </row>
    <row r="518" spans="3:10" ht="12.75">
      <c r="C518" s="16"/>
      <c r="D518" s="16"/>
      <c r="E518" s="16"/>
      <c r="F518" s="16"/>
      <c r="G518" s="16"/>
      <c r="H518" s="16"/>
      <c r="I518" s="16"/>
      <c r="J518" s="16"/>
    </row>
    <row r="519" spans="3:10" ht="12.75">
      <c r="C519" s="16"/>
      <c r="D519" s="16"/>
      <c r="E519" s="16"/>
      <c r="F519" s="16"/>
      <c r="G519" s="16"/>
      <c r="H519" s="16"/>
      <c r="I519" s="16"/>
      <c r="J519" s="16"/>
    </row>
    <row r="520" spans="3:10" ht="12.75">
      <c r="C520" s="16"/>
      <c r="D520" s="16"/>
      <c r="E520" s="16"/>
      <c r="F520" s="16"/>
      <c r="G520" s="16"/>
      <c r="H520" s="16"/>
      <c r="I520" s="16"/>
      <c r="J520" s="16"/>
    </row>
    <row r="521" spans="3:10" ht="12.75">
      <c r="C521" s="16"/>
      <c r="D521" s="16"/>
      <c r="E521" s="16"/>
      <c r="F521" s="16"/>
      <c r="G521" s="16"/>
      <c r="H521" s="16"/>
      <c r="I521" s="16"/>
      <c r="J521" s="16"/>
    </row>
    <row r="522" spans="3:10" ht="12.75">
      <c r="C522" s="16"/>
      <c r="D522" s="16"/>
      <c r="E522" s="16"/>
      <c r="F522" s="16"/>
      <c r="G522" s="16"/>
      <c r="H522" s="16"/>
      <c r="I522" s="16"/>
      <c r="J522" s="16"/>
    </row>
    <row r="523" spans="3:10" ht="12.75">
      <c r="C523" s="16"/>
      <c r="D523" s="16"/>
      <c r="E523" s="16"/>
      <c r="F523" s="16"/>
      <c r="G523" s="16"/>
      <c r="H523" s="16"/>
      <c r="I523" s="16"/>
      <c r="J523" s="16"/>
    </row>
    <row r="524" spans="3:10" ht="12.75">
      <c r="C524" s="16"/>
      <c r="D524" s="16"/>
      <c r="E524" s="16"/>
      <c r="F524" s="16"/>
      <c r="G524" s="16"/>
      <c r="H524" s="16"/>
      <c r="I524" s="16"/>
      <c r="J524" s="16"/>
    </row>
    <row r="525" spans="3:10" ht="12.75">
      <c r="C525" s="16"/>
      <c r="D525" s="16"/>
      <c r="E525" s="16"/>
      <c r="F525" s="16"/>
      <c r="G525" s="16"/>
      <c r="H525" s="16"/>
      <c r="I525" s="16"/>
      <c r="J525" s="16"/>
    </row>
    <row r="526" spans="3:10" ht="12.75">
      <c r="C526" s="16"/>
      <c r="D526" s="16"/>
      <c r="E526" s="16"/>
      <c r="F526" s="16"/>
      <c r="G526" s="16"/>
      <c r="H526" s="16"/>
      <c r="I526" s="16"/>
      <c r="J526" s="16"/>
    </row>
    <row r="527" spans="3:10" ht="12.75">
      <c r="C527" s="16"/>
      <c r="D527" s="16"/>
      <c r="E527" s="16"/>
      <c r="F527" s="16"/>
      <c r="G527" s="16"/>
      <c r="H527" s="16"/>
      <c r="I527" s="16"/>
      <c r="J527" s="16"/>
    </row>
    <row r="528" spans="3:10" ht="12.75">
      <c r="C528" s="16"/>
      <c r="D528" s="16"/>
      <c r="E528" s="16"/>
      <c r="F528" s="16"/>
      <c r="G528" s="16"/>
      <c r="H528" s="16"/>
      <c r="I528" s="16"/>
      <c r="J528" s="16"/>
    </row>
    <row r="529" spans="3:10" ht="12.75">
      <c r="C529" s="16"/>
      <c r="D529" s="16"/>
      <c r="E529" s="16"/>
      <c r="F529" s="16"/>
      <c r="G529" s="16"/>
      <c r="H529" s="16"/>
      <c r="I529" s="16"/>
      <c r="J529" s="16"/>
    </row>
    <row r="530" spans="3:10" ht="12.75">
      <c r="C530" s="16"/>
      <c r="D530" s="16"/>
      <c r="E530" s="16"/>
      <c r="F530" s="16"/>
      <c r="G530" s="16"/>
      <c r="H530" s="16"/>
      <c r="I530" s="16"/>
      <c r="J530" s="16"/>
    </row>
    <row r="531" spans="3:10" ht="12.75">
      <c r="C531" s="16"/>
      <c r="D531" s="16"/>
      <c r="E531" s="16"/>
      <c r="F531" s="16"/>
      <c r="G531" s="16"/>
      <c r="H531" s="16"/>
      <c r="I531" s="16"/>
      <c r="J531" s="16"/>
    </row>
    <row r="532" spans="3:10" ht="12.75">
      <c r="C532" s="16"/>
      <c r="D532" s="16"/>
      <c r="E532" s="16"/>
      <c r="F532" s="16"/>
      <c r="G532" s="16"/>
      <c r="H532" s="16"/>
      <c r="I532" s="16"/>
      <c r="J532" s="16"/>
    </row>
    <row r="533" spans="3:10" ht="12.75">
      <c r="C533" s="16"/>
      <c r="D533" s="16"/>
      <c r="E533" s="16"/>
      <c r="F533" s="16"/>
      <c r="G533" s="16"/>
      <c r="H533" s="16"/>
      <c r="I533" s="16"/>
      <c r="J533" s="16"/>
    </row>
    <row r="534" spans="3:10" ht="12.75">
      <c r="C534" s="16"/>
      <c r="D534" s="16"/>
      <c r="E534" s="16"/>
      <c r="F534" s="16"/>
      <c r="G534" s="16"/>
      <c r="H534" s="16"/>
      <c r="I534" s="16"/>
      <c r="J534" s="16"/>
    </row>
    <row r="535" spans="3:10" ht="12.75">
      <c r="C535" s="16"/>
      <c r="D535" s="16"/>
      <c r="E535" s="16"/>
      <c r="F535" s="16"/>
      <c r="G535" s="16"/>
      <c r="H535" s="16"/>
      <c r="I535" s="16"/>
      <c r="J535" s="16"/>
    </row>
    <row r="536" spans="3:10" ht="12.75">
      <c r="C536" s="16"/>
      <c r="D536" s="16"/>
      <c r="E536" s="16"/>
      <c r="F536" s="16"/>
      <c r="G536" s="16"/>
      <c r="H536" s="16"/>
      <c r="I536" s="16"/>
      <c r="J536" s="16"/>
    </row>
    <row r="537" spans="3:10" ht="12.75">
      <c r="C537" s="16"/>
      <c r="D537" s="16"/>
      <c r="E537" s="16"/>
      <c r="F537" s="16"/>
      <c r="G537" s="16"/>
      <c r="H537" s="16"/>
      <c r="I537" s="16"/>
      <c r="J537" s="16"/>
    </row>
    <row r="538" spans="3:10" ht="12.75">
      <c r="C538" s="16"/>
      <c r="D538" s="16"/>
      <c r="E538" s="16"/>
      <c r="F538" s="16"/>
      <c r="G538" s="16"/>
      <c r="H538" s="16"/>
      <c r="I538" s="16"/>
      <c r="J538" s="16"/>
    </row>
    <row r="539" spans="3:10" ht="12.75">
      <c r="C539" s="16"/>
      <c r="D539" s="16"/>
      <c r="E539" s="16"/>
      <c r="F539" s="16"/>
      <c r="G539" s="16"/>
      <c r="H539" s="16"/>
      <c r="I539" s="16"/>
      <c r="J539" s="16"/>
    </row>
    <row r="540" spans="3:10" ht="12.75">
      <c r="C540" s="16"/>
      <c r="D540" s="16"/>
      <c r="E540" s="16"/>
      <c r="F540" s="16"/>
      <c r="G540" s="16"/>
      <c r="H540" s="16"/>
      <c r="I540" s="16"/>
      <c r="J540" s="16"/>
    </row>
    <row r="541" spans="3:10" ht="12.75">
      <c r="C541" s="16"/>
      <c r="D541" s="16"/>
      <c r="E541" s="16"/>
      <c r="F541" s="16"/>
      <c r="G541" s="16"/>
      <c r="H541" s="16"/>
      <c r="I541" s="16"/>
      <c r="J541" s="16"/>
    </row>
    <row r="542" spans="3:10" ht="12.75">
      <c r="C542" s="16"/>
      <c r="D542" s="16"/>
      <c r="E542" s="16"/>
      <c r="F542" s="16"/>
      <c r="G542" s="16"/>
      <c r="H542" s="16"/>
      <c r="I542" s="16"/>
      <c r="J542" s="16"/>
    </row>
    <row r="543" spans="3:10" ht="12.75">
      <c r="C543" s="16"/>
      <c r="D543" s="16"/>
      <c r="E543" s="16"/>
      <c r="F543" s="16"/>
      <c r="G543" s="16"/>
      <c r="H543" s="16"/>
      <c r="I543" s="16"/>
      <c r="J543" s="16"/>
    </row>
    <row r="544" spans="3:10" ht="12.75">
      <c r="C544" s="16"/>
      <c r="D544" s="16"/>
      <c r="E544" s="16"/>
      <c r="F544" s="16"/>
      <c r="G544" s="16"/>
      <c r="H544" s="16"/>
      <c r="I544" s="16"/>
      <c r="J544" s="16"/>
    </row>
    <row r="545" spans="3:10" ht="12.75">
      <c r="C545" s="16"/>
      <c r="D545" s="16"/>
      <c r="E545" s="16"/>
      <c r="F545" s="16"/>
      <c r="G545" s="16"/>
      <c r="H545" s="16"/>
      <c r="I545" s="16"/>
      <c r="J545" s="16"/>
    </row>
    <row r="546" spans="3:10" ht="12.75">
      <c r="C546" s="16"/>
      <c r="D546" s="16"/>
      <c r="E546" s="16"/>
      <c r="F546" s="16"/>
      <c r="G546" s="16"/>
      <c r="H546" s="16"/>
      <c r="I546" s="16"/>
      <c r="J546" s="16"/>
    </row>
    <row r="547" spans="3:10" ht="12.75">
      <c r="C547" s="16"/>
      <c r="D547" s="16"/>
      <c r="E547" s="16"/>
      <c r="F547" s="16"/>
      <c r="G547" s="16"/>
      <c r="H547" s="16"/>
      <c r="I547" s="16"/>
      <c r="J547" s="16"/>
    </row>
    <row r="548" spans="3:10" ht="12.75">
      <c r="C548" s="16"/>
      <c r="D548" s="16"/>
      <c r="E548" s="16"/>
      <c r="F548" s="16"/>
      <c r="G548" s="16"/>
      <c r="H548" s="16"/>
      <c r="I548" s="16"/>
      <c r="J548" s="16"/>
    </row>
    <row r="549" spans="3:10" ht="12.75">
      <c r="C549" s="16"/>
      <c r="D549" s="16"/>
      <c r="E549" s="16"/>
      <c r="F549" s="16"/>
      <c r="G549" s="16"/>
      <c r="H549" s="16"/>
      <c r="I549" s="16"/>
      <c r="J549" s="16"/>
    </row>
    <row r="550" spans="3:10" ht="12.75">
      <c r="C550" s="16"/>
      <c r="D550" s="16"/>
      <c r="E550" s="16"/>
      <c r="F550" s="16"/>
      <c r="G550" s="16"/>
      <c r="H550" s="16"/>
      <c r="I550" s="16"/>
      <c r="J550" s="16"/>
    </row>
    <row r="551" spans="3:10" ht="12.75">
      <c r="C551" s="16"/>
      <c r="D551" s="16"/>
      <c r="E551" s="16"/>
      <c r="F551" s="16"/>
      <c r="G551" s="16"/>
      <c r="H551" s="16"/>
      <c r="I551" s="16"/>
      <c r="J551" s="16"/>
    </row>
    <row r="552" spans="3:10" ht="12.75">
      <c r="C552" s="16"/>
      <c r="D552" s="16"/>
      <c r="E552" s="16"/>
      <c r="F552" s="16"/>
      <c r="G552" s="16"/>
      <c r="H552" s="16"/>
      <c r="I552" s="16"/>
      <c r="J552" s="16"/>
    </row>
    <row r="553" spans="3:10" ht="12.75">
      <c r="C553" s="16"/>
      <c r="D553" s="16"/>
      <c r="E553" s="16"/>
      <c r="F553" s="16"/>
      <c r="G553" s="16"/>
      <c r="H553" s="16"/>
      <c r="I553" s="16"/>
      <c r="J553" s="16"/>
    </row>
    <row r="554" spans="3:10" ht="12.75">
      <c r="C554" s="16"/>
      <c r="D554" s="16"/>
      <c r="E554" s="16"/>
      <c r="F554" s="16"/>
      <c r="G554" s="16"/>
      <c r="H554" s="16"/>
      <c r="I554" s="16"/>
      <c r="J554" s="16"/>
    </row>
    <row r="555" spans="3:10" ht="12.75">
      <c r="C555" s="16"/>
      <c r="D555" s="16"/>
      <c r="E555" s="16"/>
      <c r="F555" s="16"/>
      <c r="G555" s="16"/>
      <c r="H555" s="16"/>
      <c r="I555" s="16"/>
      <c r="J555" s="16"/>
    </row>
    <row r="556" spans="3:10" ht="12.75">
      <c r="C556" s="16"/>
      <c r="D556" s="16"/>
      <c r="E556" s="16"/>
      <c r="F556" s="16"/>
      <c r="G556" s="16"/>
      <c r="H556" s="16"/>
      <c r="I556" s="16"/>
      <c r="J556" s="16"/>
    </row>
    <row r="557" spans="3:10" ht="12.75">
      <c r="C557" s="16"/>
      <c r="D557" s="16"/>
      <c r="E557" s="16"/>
      <c r="F557" s="16"/>
      <c r="G557" s="16"/>
      <c r="H557" s="16"/>
      <c r="I557" s="16"/>
      <c r="J557" s="16"/>
    </row>
    <row r="558" spans="3:10" ht="12.75">
      <c r="C558" s="16"/>
      <c r="D558" s="16"/>
      <c r="E558" s="16"/>
      <c r="F558" s="16"/>
      <c r="G558" s="16"/>
      <c r="H558" s="16"/>
      <c r="I558" s="16"/>
      <c r="J558" s="16"/>
    </row>
    <row r="559" spans="3:10" ht="12.75">
      <c r="C559" s="16"/>
      <c r="D559" s="16"/>
      <c r="E559" s="16"/>
      <c r="F559" s="16"/>
      <c r="G559" s="16"/>
      <c r="H559" s="16"/>
      <c r="I559" s="16"/>
      <c r="J559" s="16"/>
    </row>
    <row r="560" spans="3:10" ht="12.75">
      <c r="C560" s="16"/>
      <c r="D560" s="16"/>
      <c r="E560" s="16"/>
      <c r="F560" s="16"/>
      <c r="G560" s="16"/>
      <c r="H560" s="16"/>
      <c r="I560" s="16"/>
      <c r="J560" s="16"/>
    </row>
    <row r="561" spans="3:10" ht="12.75">
      <c r="C561" s="16"/>
      <c r="D561" s="16"/>
      <c r="E561" s="16"/>
      <c r="F561" s="16"/>
      <c r="G561" s="16"/>
      <c r="H561" s="16"/>
      <c r="I561" s="16"/>
      <c r="J561" s="16"/>
    </row>
    <row r="562" spans="3:10" ht="12.75">
      <c r="C562" s="16"/>
      <c r="D562" s="16"/>
      <c r="E562" s="16"/>
      <c r="F562" s="16"/>
      <c r="G562" s="16"/>
      <c r="H562" s="16"/>
      <c r="I562" s="16"/>
      <c r="J562" s="16"/>
    </row>
    <row r="563" spans="3:10" ht="12.75">
      <c r="C563" s="16"/>
      <c r="D563" s="16"/>
      <c r="E563" s="16"/>
      <c r="F563" s="16"/>
      <c r="G563" s="16"/>
      <c r="H563" s="16"/>
      <c r="I563" s="16"/>
      <c r="J563" s="16"/>
    </row>
    <row r="564" spans="3:10" ht="12.75">
      <c r="C564" s="16"/>
      <c r="D564" s="16"/>
      <c r="E564" s="16"/>
      <c r="F564" s="16"/>
      <c r="G564" s="16"/>
      <c r="H564" s="16"/>
      <c r="I564" s="16"/>
      <c r="J564" s="16"/>
    </row>
    <row r="565" spans="3:10" ht="12.75">
      <c r="C565" s="16"/>
      <c r="D565" s="16"/>
      <c r="E565" s="16"/>
      <c r="F565" s="16"/>
      <c r="G565" s="16"/>
      <c r="H565" s="16"/>
      <c r="I565" s="16"/>
      <c r="J565" s="16"/>
    </row>
    <row r="566" spans="3:10" ht="12.75">
      <c r="C566" s="16"/>
      <c r="D566" s="16"/>
      <c r="E566" s="16"/>
      <c r="F566" s="16"/>
      <c r="G566" s="16"/>
      <c r="H566" s="16"/>
      <c r="I566" s="16"/>
      <c r="J566" s="16"/>
    </row>
    <row r="567" spans="3:10" ht="12.75">
      <c r="C567" s="16"/>
      <c r="D567" s="16"/>
      <c r="E567" s="16"/>
      <c r="F567" s="16"/>
      <c r="G567" s="16"/>
      <c r="H567" s="16"/>
      <c r="I567" s="16"/>
      <c r="J567" s="16"/>
    </row>
    <row r="568" spans="3:10" ht="12.75">
      <c r="C568" s="16"/>
      <c r="D568" s="16"/>
      <c r="E568" s="16"/>
      <c r="F568" s="16"/>
      <c r="G568" s="16"/>
      <c r="H568" s="16"/>
      <c r="I568" s="16"/>
      <c r="J568" s="16"/>
    </row>
    <row r="569" spans="3:10" ht="12.75">
      <c r="C569" s="16"/>
      <c r="D569" s="16"/>
      <c r="E569" s="16"/>
      <c r="F569" s="16"/>
      <c r="G569" s="16"/>
      <c r="H569" s="16"/>
      <c r="I569" s="16"/>
      <c r="J569" s="16"/>
    </row>
    <row r="570" spans="3:10" ht="12.75">
      <c r="C570" s="16"/>
      <c r="D570" s="16"/>
      <c r="E570" s="16"/>
      <c r="F570" s="16"/>
      <c r="G570" s="16"/>
      <c r="H570" s="16"/>
      <c r="I570" s="16"/>
      <c r="J570" s="16"/>
    </row>
    <row r="571" spans="3:10" ht="12.75">
      <c r="C571" s="16"/>
      <c r="D571" s="16"/>
      <c r="E571" s="16"/>
      <c r="F571" s="16"/>
      <c r="G571" s="16"/>
      <c r="H571" s="16"/>
      <c r="I571" s="16"/>
      <c r="J571" s="16"/>
    </row>
    <row r="572" spans="3:10" ht="12.75">
      <c r="C572" s="16"/>
      <c r="D572" s="16"/>
      <c r="E572" s="16"/>
      <c r="F572" s="16"/>
      <c r="G572" s="16"/>
      <c r="H572" s="16"/>
      <c r="I572" s="16"/>
      <c r="J572" s="16"/>
    </row>
    <row r="573" spans="3:10" ht="12.75">
      <c r="C573" s="16"/>
      <c r="D573" s="16"/>
      <c r="E573" s="16"/>
      <c r="F573" s="16"/>
      <c r="G573" s="16"/>
      <c r="H573" s="16"/>
      <c r="I573" s="16"/>
      <c r="J573" s="16"/>
    </row>
    <row r="574" spans="3:10" ht="12.75">
      <c r="C574" s="16"/>
      <c r="D574" s="16"/>
      <c r="E574" s="16"/>
      <c r="F574" s="16"/>
      <c r="G574" s="16"/>
      <c r="H574" s="16"/>
      <c r="I574" s="16"/>
      <c r="J574" s="16"/>
    </row>
    <row r="575" spans="3:10" ht="12.75">
      <c r="C575" s="16"/>
      <c r="D575" s="16"/>
      <c r="E575" s="16"/>
      <c r="F575" s="16"/>
      <c r="G575" s="16"/>
      <c r="H575" s="16"/>
      <c r="I575" s="16"/>
      <c r="J575" s="16"/>
    </row>
    <row r="576" spans="3:10" ht="12.75">
      <c r="C576" s="16"/>
      <c r="D576" s="16"/>
      <c r="E576" s="16"/>
      <c r="F576" s="16"/>
      <c r="G576" s="16"/>
      <c r="H576" s="16"/>
      <c r="I576" s="16"/>
      <c r="J576" s="16"/>
    </row>
    <row r="577" spans="3:10" ht="12.75">
      <c r="C577" s="16"/>
      <c r="D577" s="16"/>
      <c r="E577" s="16"/>
      <c r="F577" s="16"/>
      <c r="G577" s="16"/>
      <c r="H577" s="16"/>
      <c r="I577" s="16"/>
      <c r="J577" s="16"/>
    </row>
    <row r="578" spans="3:10" ht="12.75">
      <c r="C578" s="16"/>
      <c r="D578" s="16"/>
      <c r="E578" s="16"/>
      <c r="F578" s="16"/>
      <c r="G578" s="16"/>
      <c r="H578" s="16"/>
      <c r="I578" s="16"/>
      <c r="J578" s="16"/>
    </row>
    <row r="579" spans="3:10" ht="12.75">
      <c r="C579" s="16"/>
      <c r="D579" s="16"/>
      <c r="E579" s="16"/>
      <c r="F579" s="16"/>
      <c r="G579" s="16"/>
      <c r="H579" s="16"/>
      <c r="I579" s="16"/>
      <c r="J579" s="16"/>
    </row>
    <row r="580" spans="3:10" ht="12.75">
      <c r="C580" s="16"/>
      <c r="D580" s="16"/>
      <c r="E580" s="16"/>
      <c r="F580" s="16"/>
      <c r="G580" s="16"/>
      <c r="H580" s="16"/>
      <c r="I580" s="16"/>
      <c r="J580" s="16"/>
    </row>
    <row r="581" spans="3:10" ht="12.75">
      <c r="C581" s="16"/>
      <c r="D581" s="16"/>
      <c r="E581" s="16"/>
      <c r="F581" s="16"/>
      <c r="G581" s="16"/>
      <c r="H581" s="16"/>
      <c r="I581" s="16"/>
      <c r="J581" s="16"/>
    </row>
    <row r="582" spans="3:10" ht="12.75">
      <c r="C582" s="16"/>
      <c r="D582" s="16"/>
      <c r="E582" s="16"/>
      <c r="F582" s="16"/>
      <c r="G582" s="16"/>
      <c r="H582" s="16"/>
      <c r="I582" s="16"/>
      <c r="J582" s="16"/>
    </row>
    <row r="583" spans="3:10" ht="12.75">
      <c r="C583" s="16"/>
      <c r="D583" s="16"/>
      <c r="E583" s="16"/>
      <c r="F583" s="16"/>
      <c r="G583" s="16"/>
      <c r="H583" s="16"/>
      <c r="I583" s="16"/>
      <c r="J583" s="16"/>
    </row>
    <row r="584" spans="3:10" ht="12.75">
      <c r="C584" s="16"/>
      <c r="D584" s="16"/>
      <c r="E584" s="16"/>
      <c r="F584" s="16"/>
      <c r="G584" s="16"/>
      <c r="H584" s="16"/>
      <c r="I584" s="16"/>
      <c r="J584" s="16"/>
    </row>
    <row r="585" spans="3:10" ht="12.75">
      <c r="C585" s="16"/>
      <c r="D585" s="16"/>
      <c r="E585" s="16"/>
      <c r="F585" s="16"/>
      <c r="G585" s="16"/>
      <c r="H585" s="16"/>
      <c r="I585" s="16"/>
      <c r="J585" s="16"/>
    </row>
    <row r="586" spans="3:10" ht="12.75">
      <c r="C586" s="16"/>
      <c r="D586" s="16"/>
      <c r="E586" s="16"/>
      <c r="F586" s="16"/>
      <c r="G586" s="16"/>
      <c r="H586" s="16"/>
      <c r="I586" s="16"/>
      <c r="J586" s="16"/>
    </row>
    <row r="587" spans="3:10" ht="12.75">
      <c r="C587" s="16"/>
      <c r="D587" s="16"/>
      <c r="E587" s="16"/>
      <c r="F587" s="16"/>
      <c r="G587" s="16"/>
      <c r="H587" s="16"/>
      <c r="I587" s="16"/>
      <c r="J587" s="16"/>
    </row>
    <row r="588" spans="3:10" ht="12.75">
      <c r="C588" s="16"/>
      <c r="D588" s="16"/>
      <c r="E588" s="16"/>
      <c r="F588" s="16"/>
      <c r="G588" s="16"/>
      <c r="H588" s="16"/>
      <c r="I588" s="16"/>
      <c r="J588" s="16"/>
    </row>
    <row r="589" spans="3:10" ht="12.75">
      <c r="C589" s="16"/>
      <c r="D589" s="16"/>
      <c r="E589" s="16"/>
      <c r="F589" s="16"/>
      <c r="G589" s="16"/>
      <c r="H589" s="16"/>
      <c r="I589" s="16"/>
      <c r="J589" s="16"/>
    </row>
    <row r="590" spans="3:10" ht="12.75">
      <c r="C590" s="16"/>
      <c r="D590" s="16"/>
      <c r="E590" s="16"/>
      <c r="F590" s="16"/>
      <c r="G590" s="16"/>
      <c r="H590" s="16"/>
      <c r="I590" s="16"/>
      <c r="J590" s="16"/>
    </row>
    <row r="591" spans="3:10" ht="12.75">
      <c r="C591" s="16"/>
      <c r="D591" s="16"/>
      <c r="E591" s="16"/>
      <c r="F591" s="16"/>
      <c r="G591" s="16"/>
      <c r="H591" s="16"/>
      <c r="I591" s="16"/>
      <c r="J591" s="16"/>
    </row>
    <row r="592" spans="3:10" ht="12.75">
      <c r="C592" s="16"/>
      <c r="D592" s="16"/>
      <c r="E592" s="16"/>
      <c r="F592" s="16"/>
      <c r="G592" s="16"/>
      <c r="H592" s="16"/>
      <c r="I592" s="16"/>
      <c r="J592" s="16"/>
    </row>
    <row r="593" spans="3:10" ht="12.75">
      <c r="C593" s="16"/>
      <c r="D593" s="16"/>
      <c r="E593" s="16"/>
      <c r="F593" s="16"/>
      <c r="G593" s="16"/>
      <c r="H593" s="16"/>
      <c r="I593" s="16"/>
      <c r="J593" s="16"/>
    </row>
    <row r="594" spans="3:10" ht="12.75">
      <c r="C594" s="16"/>
      <c r="D594" s="16"/>
      <c r="E594" s="16"/>
      <c r="F594" s="16"/>
      <c r="G594" s="16"/>
      <c r="H594" s="16"/>
      <c r="I594" s="16"/>
      <c r="J594" s="16"/>
    </row>
    <row r="595" spans="3:10" ht="12.75">
      <c r="C595" s="16"/>
      <c r="D595" s="16"/>
      <c r="E595" s="16"/>
      <c r="F595" s="16"/>
      <c r="G595" s="16"/>
      <c r="H595" s="16"/>
      <c r="I595" s="16"/>
      <c r="J595" s="16"/>
    </row>
    <row r="596" spans="3:10" ht="12.75">
      <c r="C596" s="16"/>
      <c r="D596" s="16"/>
      <c r="E596" s="16"/>
      <c r="F596" s="16"/>
      <c r="G596" s="16"/>
      <c r="H596" s="16"/>
      <c r="I596" s="16"/>
      <c r="J596" s="16"/>
    </row>
    <row r="597" spans="3:10" ht="12.75">
      <c r="C597" s="16"/>
      <c r="D597" s="16"/>
      <c r="E597" s="16"/>
      <c r="F597" s="16"/>
      <c r="G597" s="16"/>
      <c r="H597" s="16"/>
      <c r="I597" s="16"/>
      <c r="J597" s="16"/>
    </row>
    <row r="598" spans="3:10" ht="12.75">
      <c r="C598" s="16"/>
      <c r="D598" s="16"/>
      <c r="E598" s="16"/>
      <c r="F598" s="16"/>
      <c r="G598" s="16"/>
      <c r="H598" s="16"/>
      <c r="I598" s="16"/>
      <c r="J598" s="16"/>
    </row>
    <row r="599" spans="3:10" ht="12.75">
      <c r="C599" s="16"/>
      <c r="D599" s="16"/>
      <c r="E599" s="16"/>
      <c r="F599" s="16"/>
      <c r="G599" s="16"/>
      <c r="H599" s="16"/>
      <c r="I599" s="16"/>
      <c r="J599" s="16"/>
    </row>
    <row r="600" spans="3:10" ht="12.75">
      <c r="C600" s="16"/>
      <c r="D600" s="16"/>
      <c r="E600" s="16"/>
      <c r="F600" s="16"/>
      <c r="G600" s="16"/>
      <c r="H600" s="16"/>
      <c r="I600" s="16"/>
      <c r="J600" s="16"/>
    </row>
    <row r="601" spans="3:10" ht="12.75">
      <c r="C601" s="16"/>
      <c r="D601" s="16"/>
      <c r="E601" s="16"/>
      <c r="F601" s="16"/>
      <c r="G601" s="16"/>
      <c r="H601" s="16"/>
      <c r="I601" s="16"/>
      <c r="J601" s="16"/>
    </row>
    <row r="602" spans="3:10" ht="12.75">
      <c r="C602" s="16"/>
      <c r="D602" s="16"/>
      <c r="E602" s="16"/>
      <c r="F602" s="16"/>
      <c r="G602" s="16"/>
      <c r="H602" s="16"/>
      <c r="I602" s="16"/>
      <c r="J602" s="16"/>
    </row>
    <row r="603" spans="3:10" ht="12.75">
      <c r="C603" s="16"/>
      <c r="D603" s="16"/>
      <c r="E603" s="16"/>
      <c r="F603" s="16"/>
      <c r="G603" s="16"/>
      <c r="H603" s="16"/>
      <c r="I603" s="16"/>
      <c r="J603" s="16"/>
    </row>
    <row r="604" spans="3:10" ht="12.75">
      <c r="C604" s="16"/>
      <c r="D604" s="16"/>
      <c r="E604" s="16"/>
      <c r="F604" s="16"/>
      <c r="G604" s="16"/>
      <c r="H604" s="16"/>
      <c r="I604" s="16"/>
      <c r="J604" s="16"/>
    </row>
    <row r="605" spans="3:10" ht="12.75">
      <c r="C605" s="16"/>
      <c r="D605" s="16"/>
      <c r="E605" s="16"/>
      <c r="F605" s="16"/>
      <c r="G605" s="16"/>
      <c r="H605" s="16"/>
      <c r="I605" s="16"/>
      <c r="J605" s="16"/>
    </row>
    <row r="606" spans="3:10" ht="12.75">
      <c r="C606" s="16"/>
      <c r="D606" s="16"/>
      <c r="E606" s="16"/>
      <c r="F606" s="16"/>
      <c r="G606" s="16"/>
      <c r="H606" s="16"/>
      <c r="I606" s="16"/>
      <c r="J606" s="16"/>
    </row>
    <row r="607" spans="3:10" ht="12.75">
      <c r="C607" s="16"/>
      <c r="D607" s="16"/>
      <c r="E607" s="16"/>
      <c r="F607" s="16"/>
      <c r="G607" s="16"/>
      <c r="H607" s="16"/>
      <c r="I607" s="16"/>
      <c r="J607" s="16"/>
    </row>
    <row r="608" spans="3:10" ht="12.75">
      <c r="C608" s="16"/>
      <c r="D608" s="16"/>
      <c r="E608" s="16"/>
      <c r="F608" s="16"/>
      <c r="G608" s="16"/>
      <c r="H608" s="16"/>
      <c r="I608" s="16"/>
      <c r="J608" s="16"/>
    </row>
    <row r="609" spans="3:10" ht="12.75">
      <c r="C609" s="16"/>
      <c r="D609" s="16"/>
      <c r="E609" s="16"/>
      <c r="F609" s="16"/>
      <c r="G609" s="16"/>
      <c r="H609" s="16"/>
      <c r="I609" s="16"/>
      <c r="J609" s="16"/>
    </row>
    <row r="610" spans="3:10" ht="12.75">
      <c r="C610" s="16"/>
      <c r="D610" s="16"/>
      <c r="E610" s="16"/>
      <c r="F610" s="16"/>
      <c r="G610" s="16"/>
      <c r="H610" s="16"/>
      <c r="I610" s="16"/>
      <c r="J610" s="16"/>
    </row>
    <row r="611" spans="3:10" ht="12.75">
      <c r="C611" s="16"/>
      <c r="D611" s="16"/>
      <c r="E611" s="16"/>
      <c r="F611" s="16"/>
      <c r="G611" s="16"/>
      <c r="H611" s="16"/>
      <c r="I611" s="16"/>
      <c r="J611" s="16"/>
    </row>
    <row r="612" spans="3:10" ht="12.75">
      <c r="C612" s="16"/>
      <c r="D612" s="16"/>
      <c r="E612" s="16"/>
      <c r="F612" s="16"/>
      <c r="G612" s="16"/>
      <c r="H612" s="16"/>
      <c r="I612" s="16"/>
      <c r="J612" s="16"/>
    </row>
    <row r="613" spans="3:10" ht="12.75">
      <c r="C613" s="16"/>
      <c r="D613" s="16"/>
      <c r="E613" s="16"/>
      <c r="F613" s="16"/>
      <c r="G613" s="16"/>
      <c r="H613" s="16"/>
      <c r="I613" s="16"/>
      <c r="J613" s="16"/>
    </row>
    <row r="614" spans="3:10" ht="12.75">
      <c r="C614" s="16"/>
      <c r="D614" s="16"/>
      <c r="E614" s="16"/>
      <c r="F614" s="16"/>
      <c r="G614" s="16"/>
      <c r="H614" s="16"/>
      <c r="I614" s="16"/>
      <c r="J614" s="16"/>
    </row>
    <row r="615" spans="3:10" ht="12.75">
      <c r="C615" s="16"/>
      <c r="D615" s="16"/>
      <c r="E615" s="16"/>
      <c r="F615" s="16"/>
      <c r="G615" s="16"/>
      <c r="H615" s="16"/>
      <c r="I615" s="16"/>
      <c r="J615" s="16"/>
    </row>
    <row r="616" spans="3:10" ht="12.75">
      <c r="C616" s="16"/>
      <c r="D616" s="16"/>
      <c r="E616" s="16"/>
      <c r="F616" s="16"/>
      <c r="G616" s="16"/>
      <c r="H616" s="16"/>
      <c r="I616" s="16"/>
      <c r="J616" s="16"/>
    </row>
    <row r="617" spans="3:10" ht="12.75">
      <c r="C617" s="16"/>
      <c r="D617" s="16"/>
      <c r="E617" s="16"/>
      <c r="F617" s="16"/>
      <c r="G617" s="16"/>
      <c r="H617" s="16"/>
      <c r="I617" s="16"/>
      <c r="J617" s="16"/>
    </row>
    <row r="618" spans="3:10" ht="12.75">
      <c r="C618" s="16"/>
      <c r="D618" s="16"/>
      <c r="E618" s="16"/>
      <c r="F618" s="16"/>
      <c r="G618" s="16"/>
      <c r="H618" s="16"/>
      <c r="I618" s="16"/>
      <c r="J618" s="16"/>
    </row>
    <row r="619" spans="3:10" ht="12.75">
      <c r="C619" s="16"/>
      <c r="D619" s="16"/>
      <c r="E619" s="16"/>
      <c r="F619" s="16"/>
      <c r="G619" s="16"/>
      <c r="H619" s="16"/>
      <c r="I619" s="16"/>
      <c r="J619" s="16"/>
    </row>
    <row r="620" spans="3:10" ht="12.75">
      <c r="C620" s="16"/>
      <c r="D620" s="16"/>
      <c r="E620" s="16"/>
      <c r="F620" s="16"/>
      <c r="G620" s="16"/>
      <c r="H620" s="16"/>
      <c r="I620" s="16"/>
      <c r="J620" s="16"/>
    </row>
    <row r="621" spans="3:10" ht="12.75">
      <c r="C621" s="16"/>
      <c r="D621" s="16"/>
      <c r="E621" s="16"/>
      <c r="F621" s="16"/>
      <c r="G621" s="16"/>
      <c r="H621" s="16"/>
      <c r="I621" s="16"/>
      <c r="J621" s="16"/>
    </row>
    <row r="622" spans="3:10" ht="12.75">
      <c r="C622" s="16"/>
      <c r="D622" s="16"/>
      <c r="E622" s="16"/>
      <c r="F622" s="16"/>
      <c r="G622" s="16"/>
      <c r="H622" s="16"/>
      <c r="I622" s="16"/>
      <c r="J622" s="16"/>
    </row>
    <row r="623" spans="3:10" ht="12.75">
      <c r="C623" s="16"/>
      <c r="D623" s="16"/>
      <c r="E623" s="16"/>
      <c r="F623" s="16"/>
      <c r="G623" s="16"/>
      <c r="H623" s="16"/>
      <c r="I623" s="16"/>
      <c r="J623" s="16"/>
    </row>
    <row r="624" spans="3:10" ht="12.75">
      <c r="C624" s="16"/>
      <c r="D624" s="16"/>
      <c r="E624" s="16"/>
      <c r="F624" s="16"/>
      <c r="G624" s="16"/>
      <c r="H624" s="16"/>
      <c r="I624" s="16"/>
      <c r="J624" s="16"/>
    </row>
    <row r="625" spans="3:10" ht="12.75">
      <c r="C625" s="16"/>
      <c r="D625" s="16"/>
      <c r="E625" s="16"/>
      <c r="F625" s="16"/>
      <c r="G625" s="16"/>
      <c r="H625" s="16"/>
      <c r="I625" s="16"/>
      <c r="J625" s="16"/>
    </row>
    <row r="626" spans="3:10" ht="12.75">
      <c r="C626" s="16"/>
      <c r="D626" s="16"/>
      <c r="E626" s="16"/>
      <c r="F626" s="16"/>
      <c r="G626" s="16"/>
      <c r="H626" s="16"/>
      <c r="I626" s="16"/>
      <c r="J626" s="16"/>
    </row>
    <row r="627" spans="3:10" ht="12.75">
      <c r="C627" s="16"/>
      <c r="D627" s="16"/>
      <c r="E627" s="16"/>
      <c r="F627" s="16"/>
      <c r="G627" s="16"/>
      <c r="H627" s="16"/>
      <c r="I627" s="16"/>
      <c r="J627" s="16"/>
    </row>
    <row r="628" spans="3:10" ht="12.75">
      <c r="C628" s="16"/>
      <c r="D628" s="16"/>
      <c r="E628" s="16"/>
      <c r="F628" s="16"/>
      <c r="G628" s="16"/>
      <c r="H628" s="16"/>
      <c r="I628" s="16"/>
      <c r="J628" s="16"/>
    </row>
    <row r="629" spans="3:10" ht="12.75">
      <c r="C629" s="16"/>
      <c r="D629" s="16"/>
      <c r="E629" s="16"/>
      <c r="F629" s="16"/>
      <c r="G629" s="16"/>
      <c r="H629" s="16"/>
      <c r="I629" s="16"/>
      <c r="J629" s="16"/>
    </row>
    <row r="630" spans="3:10" ht="12.75">
      <c r="C630" s="16"/>
      <c r="D630" s="16"/>
      <c r="E630" s="16"/>
      <c r="F630" s="16"/>
      <c r="G630" s="16"/>
      <c r="H630" s="16"/>
      <c r="I630" s="16"/>
      <c r="J630" s="16"/>
    </row>
    <row r="631" spans="3:10" ht="12.75">
      <c r="C631" s="16"/>
      <c r="D631" s="16"/>
      <c r="E631" s="16"/>
      <c r="F631" s="16"/>
      <c r="G631" s="16"/>
      <c r="H631" s="16"/>
      <c r="I631" s="16"/>
      <c r="J631" s="16"/>
    </row>
    <row r="632" spans="3:10" ht="12.75">
      <c r="C632" s="16"/>
      <c r="D632" s="16"/>
      <c r="E632" s="16"/>
      <c r="F632" s="16"/>
      <c r="G632" s="16"/>
      <c r="H632" s="16"/>
      <c r="I632" s="16"/>
      <c r="J632" s="16"/>
    </row>
    <row r="633" spans="3:10" ht="12.75">
      <c r="C633" s="16"/>
      <c r="D633" s="16"/>
      <c r="E633" s="16"/>
      <c r="F633" s="16"/>
      <c r="G633" s="16"/>
      <c r="H633" s="16"/>
      <c r="I633" s="16"/>
      <c r="J633" s="16"/>
    </row>
    <row r="634" spans="3:10" ht="12.75">
      <c r="C634" s="16"/>
      <c r="D634" s="16"/>
      <c r="E634" s="16"/>
      <c r="F634" s="16"/>
      <c r="G634" s="16"/>
      <c r="H634" s="16"/>
      <c r="I634" s="16"/>
      <c r="J634" s="16"/>
    </row>
    <row r="635" spans="3:10" ht="12.75">
      <c r="C635" s="16"/>
      <c r="D635" s="16"/>
      <c r="E635" s="16"/>
      <c r="F635" s="16"/>
      <c r="G635" s="16"/>
      <c r="H635" s="16"/>
      <c r="I635" s="16"/>
      <c r="J635" s="16"/>
    </row>
    <row r="636" spans="3:10" ht="12.75">
      <c r="C636" s="16"/>
      <c r="D636" s="16"/>
      <c r="E636" s="16"/>
      <c r="F636" s="16"/>
      <c r="G636" s="16"/>
      <c r="H636" s="16"/>
      <c r="I636" s="16"/>
      <c r="J636" s="16"/>
    </row>
    <row r="637" spans="3:10" ht="12.75">
      <c r="C637" s="16"/>
      <c r="D637" s="16"/>
      <c r="E637" s="16"/>
      <c r="F637" s="16"/>
      <c r="G637" s="16"/>
      <c r="H637" s="16"/>
      <c r="I637" s="16"/>
      <c r="J637" s="16"/>
    </row>
    <row r="638" spans="3:10" ht="12.75">
      <c r="C638" s="16"/>
      <c r="D638" s="16"/>
      <c r="E638" s="16"/>
      <c r="F638" s="16"/>
      <c r="G638" s="16"/>
      <c r="H638" s="16"/>
      <c r="I638" s="16"/>
      <c r="J638" s="16"/>
    </row>
    <row r="639" spans="3:10" ht="12.75">
      <c r="C639" s="16"/>
      <c r="D639" s="16"/>
      <c r="E639" s="16"/>
      <c r="F639" s="16"/>
      <c r="G639" s="16"/>
      <c r="H639" s="16"/>
      <c r="I639" s="16"/>
      <c r="J639" s="16"/>
    </row>
    <row r="640" spans="3:10" ht="12.75">
      <c r="C640" s="16"/>
      <c r="D640" s="16"/>
      <c r="E640" s="16"/>
      <c r="F640" s="16"/>
      <c r="G640" s="16"/>
      <c r="H640" s="16"/>
      <c r="I640" s="16"/>
      <c r="J640" s="16"/>
    </row>
    <row r="641" spans="3:10" ht="12.75">
      <c r="C641" s="16"/>
      <c r="D641" s="16"/>
      <c r="E641" s="16"/>
      <c r="F641" s="16"/>
      <c r="G641" s="16"/>
      <c r="H641" s="16"/>
      <c r="I641" s="16"/>
      <c r="J641" s="16"/>
    </row>
    <row r="642" spans="3:10" ht="12.75">
      <c r="C642" s="16"/>
      <c r="D642" s="16"/>
      <c r="E642" s="16"/>
      <c r="F642" s="16"/>
      <c r="G642" s="16"/>
      <c r="H642" s="16"/>
      <c r="I642" s="16"/>
      <c r="J642" s="16"/>
    </row>
    <row r="643" spans="3:10" ht="12.75">
      <c r="C643" s="16"/>
      <c r="D643" s="16"/>
      <c r="E643" s="16"/>
      <c r="F643" s="16"/>
      <c r="G643" s="16"/>
      <c r="H643" s="16"/>
      <c r="I643" s="16"/>
      <c r="J643" s="16"/>
    </row>
    <row r="644" spans="3:10" ht="12.75">
      <c r="C644" s="16"/>
      <c r="D644" s="16"/>
      <c r="E644" s="16"/>
      <c r="F644" s="16"/>
      <c r="G644" s="16"/>
      <c r="H644" s="16"/>
      <c r="I644" s="16"/>
      <c r="J644" s="16"/>
    </row>
    <row r="645" spans="3:10" ht="12.75">
      <c r="C645" s="16"/>
      <c r="D645" s="16"/>
      <c r="E645" s="16"/>
      <c r="F645" s="16"/>
      <c r="G645" s="16"/>
      <c r="H645" s="16"/>
      <c r="I645" s="16"/>
      <c r="J645" s="16"/>
    </row>
    <row r="646" spans="3:10" ht="12.75">
      <c r="C646" s="16"/>
      <c r="D646" s="16"/>
      <c r="E646" s="16"/>
      <c r="F646" s="16"/>
      <c r="G646" s="16"/>
      <c r="H646" s="16"/>
      <c r="I646" s="16"/>
      <c r="J646" s="16"/>
    </row>
    <row r="647" spans="3:10" ht="12.75">
      <c r="C647" s="16"/>
      <c r="D647" s="16"/>
      <c r="E647" s="16"/>
      <c r="F647" s="16"/>
      <c r="G647" s="16"/>
      <c r="H647" s="16"/>
      <c r="I647" s="16"/>
      <c r="J647" s="16"/>
    </row>
    <row r="648" spans="3:10" ht="12.75">
      <c r="C648" s="16"/>
      <c r="D648" s="16"/>
      <c r="E648" s="16"/>
      <c r="F648" s="16"/>
      <c r="G648" s="16"/>
      <c r="H648" s="16"/>
      <c r="I648" s="16"/>
      <c r="J648" s="16"/>
    </row>
    <row r="649" spans="3:10" ht="12.75">
      <c r="C649" s="16"/>
      <c r="D649" s="16"/>
      <c r="E649" s="16"/>
      <c r="F649" s="16"/>
      <c r="G649" s="16"/>
      <c r="H649" s="16"/>
      <c r="I649" s="16"/>
      <c r="J649" s="16"/>
    </row>
    <row r="650" spans="3:10" ht="12.75">
      <c r="C650" s="16"/>
      <c r="D650" s="16"/>
      <c r="E650" s="16"/>
      <c r="F650" s="16"/>
      <c r="G650" s="16"/>
      <c r="H650" s="16"/>
      <c r="I650" s="16"/>
      <c r="J650" s="16"/>
    </row>
    <row r="651" spans="3:10" ht="12.75">
      <c r="C651" s="16"/>
      <c r="D651" s="16"/>
      <c r="E651" s="16"/>
      <c r="F651" s="16"/>
      <c r="G651" s="16"/>
      <c r="H651" s="16"/>
      <c r="I651" s="16"/>
      <c r="J651" s="16"/>
    </row>
    <row r="652" spans="3:10" ht="12.75">
      <c r="C652" s="16"/>
      <c r="D652" s="16"/>
      <c r="E652" s="16"/>
      <c r="F652" s="16"/>
      <c r="G652" s="16"/>
      <c r="H652" s="16"/>
      <c r="I652" s="16"/>
      <c r="J652" s="16"/>
    </row>
    <row r="653" spans="3:10" ht="12.75">
      <c r="C653" s="16"/>
      <c r="D653" s="16"/>
      <c r="E653" s="16"/>
      <c r="F653" s="16"/>
      <c r="G653" s="16"/>
      <c r="H653" s="16"/>
      <c r="I653" s="16"/>
      <c r="J653" s="16"/>
    </row>
    <row r="654" spans="3:10" ht="12.75">
      <c r="C654" s="16"/>
      <c r="D654" s="16"/>
      <c r="E654" s="16"/>
      <c r="F654" s="16"/>
      <c r="G654" s="16"/>
      <c r="H654" s="16"/>
      <c r="I654" s="16"/>
      <c r="J654" s="16"/>
    </row>
    <row r="655" spans="3:10" ht="12.75">
      <c r="C655" s="16"/>
      <c r="D655" s="16"/>
      <c r="E655" s="16"/>
      <c r="F655" s="16"/>
      <c r="G655" s="16"/>
      <c r="H655" s="16"/>
      <c r="I655" s="16"/>
      <c r="J655" s="16"/>
    </row>
    <row r="656" spans="3:10" ht="12.75">
      <c r="C656" s="16"/>
      <c r="D656" s="16"/>
      <c r="E656" s="16"/>
      <c r="F656" s="16"/>
      <c r="G656" s="16"/>
      <c r="H656" s="16"/>
      <c r="I656" s="16"/>
      <c r="J656" s="16"/>
    </row>
    <row r="657" spans="3:10" ht="12.75">
      <c r="C657" s="16"/>
      <c r="D657" s="16"/>
      <c r="E657" s="16"/>
      <c r="F657" s="16"/>
      <c r="G657" s="16"/>
      <c r="H657" s="16"/>
      <c r="I657" s="16"/>
      <c r="J657" s="16"/>
    </row>
    <row r="658" spans="3:10" ht="12.75">
      <c r="C658" s="16"/>
      <c r="D658" s="16"/>
      <c r="E658" s="16"/>
      <c r="F658" s="16"/>
      <c r="G658" s="16"/>
      <c r="H658" s="16"/>
      <c r="I658" s="16"/>
      <c r="J658" s="16"/>
    </row>
    <row r="659" spans="3:10" ht="12.75">
      <c r="C659" s="16"/>
      <c r="D659" s="16"/>
      <c r="E659" s="16"/>
      <c r="F659" s="16"/>
      <c r="G659" s="16"/>
      <c r="H659" s="16"/>
      <c r="I659" s="16"/>
      <c r="J659" s="16"/>
    </row>
    <row r="660" spans="3:10" ht="12.75">
      <c r="C660" s="16"/>
      <c r="D660" s="16"/>
      <c r="E660" s="16"/>
      <c r="F660" s="16"/>
      <c r="G660" s="16"/>
      <c r="H660" s="16"/>
      <c r="I660" s="16"/>
      <c r="J660" s="16"/>
    </row>
    <row r="661" spans="3:10" ht="12.75">
      <c r="C661" s="16"/>
      <c r="D661" s="16"/>
      <c r="E661" s="16"/>
      <c r="F661" s="16"/>
      <c r="G661" s="16"/>
      <c r="H661" s="16"/>
      <c r="I661" s="16"/>
      <c r="J661" s="16"/>
    </row>
    <row r="662" spans="3:10" ht="12.75">
      <c r="C662" s="16"/>
      <c r="D662" s="16"/>
      <c r="E662" s="16"/>
      <c r="F662" s="16"/>
      <c r="G662" s="16"/>
      <c r="H662" s="16"/>
      <c r="I662" s="16"/>
      <c r="J662" s="16"/>
    </row>
    <row r="663" spans="3:10" ht="12.75">
      <c r="C663" s="16"/>
      <c r="D663" s="16"/>
      <c r="E663" s="16"/>
      <c r="F663" s="16"/>
      <c r="G663" s="16"/>
      <c r="H663" s="16"/>
      <c r="I663" s="16"/>
      <c r="J663" s="16"/>
    </row>
    <row r="664" spans="3:10" ht="12.75">
      <c r="C664" s="16"/>
      <c r="D664" s="16"/>
      <c r="E664" s="16"/>
      <c r="F664" s="16"/>
      <c r="G664" s="16"/>
      <c r="H664" s="16"/>
      <c r="I664" s="16"/>
      <c r="J664" s="16"/>
    </row>
    <row r="665" spans="3:10" ht="12.75">
      <c r="C665" s="16"/>
      <c r="D665" s="16"/>
      <c r="E665" s="16"/>
      <c r="F665" s="16"/>
      <c r="G665" s="16"/>
      <c r="H665" s="16"/>
      <c r="I665" s="16"/>
      <c r="J665" s="16"/>
    </row>
    <row r="666" spans="3:10" ht="12.75">
      <c r="C666" s="16"/>
      <c r="D666" s="16"/>
      <c r="E666" s="16"/>
      <c r="F666" s="16"/>
      <c r="G666" s="16"/>
      <c r="H666" s="16"/>
      <c r="I666" s="16"/>
      <c r="J666" s="16"/>
    </row>
    <row r="667" spans="3:10" ht="12.75">
      <c r="C667" s="16"/>
      <c r="D667" s="16"/>
      <c r="E667" s="16"/>
      <c r="F667" s="16"/>
      <c r="G667" s="16"/>
      <c r="H667" s="16"/>
      <c r="I667" s="16"/>
      <c r="J667" s="16"/>
    </row>
    <row r="668" spans="3:10" ht="12.75">
      <c r="C668" s="16"/>
      <c r="D668" s="16"/>
      <c r="E668" s="16"/>
      <c r="F668" s="16"/>
      <c r="G668" s="16"/>
      <c r="H668" s="16"/>
      <c r="I668" s="16"/>
      <c r="J668" s="16"/>
    </row>
    <row r="669" spans="3:10" ht="12.75">
      <c r="C669" s="16"/>
      <c r="D669" s="16"/>
      <c r="E669" s="16"/>
      <c r="F669" s="16"/>
      <c r="G669" s="16"/>
      <c r="H669" s="16"/>
      <c r="I669" s="16"/>
      <c r="J669" s="16"/>
    </row>
    <row r="670" spans="3:10" ht="12.75">
      <c r="C670" s="16"/>
      <c r="D670" s="16"/>
      <c r="E670" s="16"/>
      <c r="F670" s="16"/>
      <c r="G670" s="16"/>
      <c r="H670" s="16"/>
      <c r="I670" s="16"/>
      <c r="J670" s="16"/>
    </row>
    <row r="671" spans="3:10" ht="12.75">
      <c r="C671" s="16"/>
      <c r="D671" s="16"/>
      <c r="E671" s="16"/>
      <c r="F671" s="16"/>
      <c r="G671" s="16"/>
      <c r="H671" s="16"/>
      <c r="I671" s="16"/>
      <c r="J671" s="16"/>
    </row>
    <row r="672" spans="3:10" ht="12.75">
      <c r="C672" s="16"/>
      <c r="D672" s="16"/>
      <c r="E672" s="16"/>
      <c r="F672" s="16"/>
      <c r="G672" s="16"/>
      <c r="H672" s="16"/>
      <c r="I672" s="16"/>
      <c r="J672" s="16"/>
    </row>
    <row r="673" spans="3:10" ht="12.75">
      <c r="C673" s="16"/>
      <c r="D673" s="16"/>
      <c r="E673" s="16"/>
      <c r="F673" s="16"/>
      <c r="G673" s="16"/>
      <c r="H673" s="16"/>
      <c r="I673" s="16"/>
      <c r="J673" s="16"/>
    </row>
    <row r="674" spans="3:10" ht="12.75">
      <c r="C674" s="16"/>
      <c r="D674" s="16"/>
      <c r="E674" s="16"/>
      <c r="F674" s="16"/>
      <c r="G674" s="16"/>
      <c r="H674" s="16"/>
      <c r="I674" s="16"/>
      <c r="J674" s="16"/>
    </row>
    <row r="675" spans="3:10" ht="12.75">
      <c r="C675" s="16"/>
      <c r="D675" s="16"/>
      <c r="E675" s="16"/>
      <c r="F675" s="16"/>
      <c r="G675" s="16"/>
      <c r="H675" s="16"/>
      <c r="I675" s="16"/>
      <c r="J675" s="16"/>
    </row>
    <row r="676" spans="3:10" ht="12.75">
      <c r="C676" s="16"/>
      <c r="D676" s="16"/>
      <c r="E676" s="16"/>
      <c r="F676" s="16"/>
      <c r="G676" s="16"/>
      <c r="H676" s="16"/>
      <c r="I676" s="16"/>
      <c r="J676" s="16"/>
    </row>
    <row r="677" spans="3:10" ht="12.75">
      <c r="C677" s="16"/>
      <c r="D677" s="16"/>
      <c r="E677" s="16"/>
      <c r="F677" s="16"/>
      <c r="G677" s="16"/>
      <c r="H677" s="16"/>
      <c r="I677" s="16"/>
      <c r="J677" s="16"/>
    </row>
    <row r="678" spans="3:10" ht="12.75">
      <c r="C678" s="16"/>
      <c r="D678" s="16"/>
      <c r="E678" s="16"/>
      <c r="F678" s="16"/>
      <c r="G678" s="16"/>
      <c r="H678" s="16"/>
      <c r="I678" s="16"/>
      <c r="J678" s="16"/>
    </row>
    <row r="679" spans="3:10" ht="12.75">
      <c r="C679" s="16"/>
      <c r="D679" s="16"/>
      <c r="E679" s="16"/>
      <c r="F679" s="16"/>
      <c r="G679" s="16"/>
      <c r="H679" s="16"/>
      <c r="I679" s="16"/>
      <c r="J679" s="16"/>
    </row>
    <row r="680" spans="3:10" ht="12.75">
      <c r="C680" s="16"/>
      <c r="D680" s="16"/>
      <c r="E680" s="16"/>
      <c r="F680" s="16"/>
      <c r="G680" s="16"/>
      <c r="H680" s="16"/>
      <c r="I680" s="16"/>
      <c r="J680" s="16"/>
    </row>
    <row r="681" spans="3:10" ht="12.75">
      <c r="C681" s="16"/>
      <c r="D681" s="16"/>
      <c r="E681" s="16"/>
      <c r="F681" s="16"/>
      <c r="G681" s="16"/>
      <c r="H681" s="16"/>
      <c r="I681" s="16"/>
      <c r="J681" s="16"/>
    </row>
    <row r="682" spans="3:10" ht="12.75">
      <c r="C682" s="16"/>
      <c r="D682" s="16"/>
      <c r="E682" s="16"/>
      <c r="F682" s="16"/>
      <c r="G682" s="16"/>
      <c r="H682" s="16"/>
      <c r="I682" s="16"/>
      <c r="J682" s="16"/>
    </row>
    <row r="683" spans="3:10" ht="12.75">
      <c r="C683" s="16"/>
      <c r="D683" s="16"/>
      <c r="E683" s="16"/>
      <c r="F683" s="16"/>
      <c r="G683" s="16"/>
      <c r="H683" s="16"/>
      <c r="I683" s="16"/>
      <c r="J683" s="16"/>
    </row>
    <row r="684" spans="3:10" ht="12.75">
      <c r="C684" s="16"/>
      <c r="D684" s="16"/>
      <c r="E684" s="16"/>
      <c r="F684" s="16"/>
      <c r="G684" s="16"/>
      <c r="H684" s="16"/>
      <c r="I684" s="16"/>
      <c r="J684" s="16"/>
    </row>
    <row r="685" spans="3:10" ht="12.75">
      <c r="C685" s="16"/>
      <c r="D685" s="16"/>
      <c r="E685" s="16"/>
      <c r="F685" s="16"/>
      <c r="G685" s="16"/>
      <c r="H685" s="16"/>
      <c r="I685" s="16"/>
      <c r="J685" s="16"/>
    </row>
    <row r="686" spans="3:10" ht="12.75">
      <c r="C686" s="16"/>
      <c r="D686" s="16"/>
      <c r="E686" s="16"/>
      <c r="F686" s="16"/>
      <c r="G686" s="16"/>
      <c r="H686" s="16"/>
      <c r="I686" s="16"/>
      <c r="J686" s="16"/>
    </row>
    <row r="687" spans="3:10" ht="12.75">
      <c r="C687" s="16"/>
      <c r="D687" s="16"/>
      <c r="E687" s="16"/>
      <c r="F687" s="16"/>
      <c r="G687" s="16"/>
      <c r="H687" s="16"/>
      <c r="I687" s="16"/>
      <c r="J687" s="16"/>
    </row>
    <row r="688" spans="3:10" ht="12.75">
      <c r="C688" s="16"/>
      <c r="D688" s="16"/>
      <c r="E688" s="16"/>
      <c r="F688" s="16"/>
      <c r="G688" s="16"/>
      <c r="H688" s="16"/>
      <c r="I688" s="16"/>
      <c r="J688" s="16"/>
    </row>
    <row r="689" spans="3:10" ht="12.75">
      <c r="C689" s="16"/>
      <c r="D689" s="16"/>
      <c r="E689" s="16"/>
      <c r="F689" s="16"/>
      <c r="G689" s="16"/>
      <c r="H689" s="16"/>
      <c r="I689" s="16"/>
      <c r="J689" s="16"/>
    </row>
    <row r="690" spans="3:10" ht="12.75">
      <c r="C690" s="16"/>
      <c r="D690" s="16"/>
      <c r="E690" s="16"/>
      <c r="F690" s="16"/>
      <c r="G690" s="16"/>
      <c r="H690" s="16"/>
      <c r="I690" s="16"/>
      <c r="J690" s="16"/>
    </row>
    <row r="691" spans="3:10" ht="12.75">
      <c r="C691" s="16"/>
      <c r="D691" s="16"/>
      <c r="E691" s="16"/>
      <c r="F691" s="16"/>
      <c r="G691" s="16"/>
      <c r="H691" s="16"/>
      <c r="I691" s="16"/>
      <c r="J691" s="16"/>
    </row>
    <row r="692" spans="3:10" ht="12.75">
      <c r="C692" s="16"/>
      <c r="D692" s="16"/>
      <c r="E692" s="16"/>
      <c r="F692" s="16"/>
      <c r="G692" s="16"/>
      <c r="H692" s="16"/>
      <c r="I692" s="16"/>
      <c r="J692" s="16"/>
    </row>
    <row r="693" spans="3:10" ht="12.75">
      <c r="C693" s="16"/>
      <c r="D693" s="16"/>
      <c r="E693" s="16"/>
      <c r="F693" s="16"/>
      <c r="G693" s="16"/>
      <c r="H693" s="16"/>
      <c r="I693" s="16"/>
      <c r="J693" s="16"/>
    </row>
    <row r="694" spans="3:10" ht="12.75">
      <c r="C694" s="16"/>
      <c r="D694" s="16"/>
      <c r="E694" s="16"/>
      <c r="F694" s="16"/>
      <c r="G694" s="16"/>
      <c r="H694" s="16"/>
      <c r="I694" s="16"/>
      <c r="J694" s="16"/>
    </row>
    <row r="695" spans="3:10" ht="12.75">
      <c r="C695" s="16"/>
      <c r="D695" s="16"/>
      <c r="E695" s="16"/>
      <c r="F695" s="16"/>
      <c r="G695" s="16"/>
      <c r="H695" s="16"/>
      <c r="I695" s="16"/>
      <c r="J695" s="16"/>
    </row>
    <row r="696" spans="3:10" ht="12.75">
      <c r="C696" s="16"/>
      <c r="D696" s="16"/>
      <c r="E696" s="16"/>
      <c r="F696" s="16"/>
      <c r="G696" s="16"/>
      <c r="H696" s="16"/>
      <c r="I696" s="16"/>
      <c r="J696" s="16"/>
    </row>
    <row r="697" spans="3:10" ht="12.75">
      <c r="C697" s="16"/>
      <c r="D697" s="16"/>
      <c r="E697" s="16"/>
      <c r="F697" s="16"/>
      <c r="G697" s="16"/>
      <c r="H697" s="16"/>
      <c r="I697" s="16"/>
      <c r="J697" s="16"/>
    </row>
    <row r="698" spans="3:10" ht="12.75">
      <c r="C698" s="16"/>
      <c r="D698" s="16"/>
      <c r="E698" s="16"/>
      <c r="F698" s="16"/>
      <c r="G698" s="16"/>
      <c r="H698" s="16"/>
      <c r="I698" s="16"/>
      <c r="J698" s="16"/>
    </row>
    <row r="699" spans="3:10" ht="12.75">
      <c r="C699" s="16"/>
      <c r="D699" s="16"/>
      <c r="E699" s="16"/>
      <c r="F699" s="16"/>
      <c r="G699" s="16"/>
      <c r="H699" s="16"/>
      <c r="I699" s="16"/>
      <c r="J699" s="16"/>
    </row>
    <row r="700" spans="3:10" ht="12.75">
      <c r="C700" s="16"/>
      <c r="D700" s="16"/>
      <c r="E700" s="16"/>
      <c r="F700" s="16"/>
      <c r="G700" s="16"/>
      <c r="H700" s="16"/>
      <c r="I700" s="16"/>
      <c r="J700" s="16"/>
    </row>
    <row r="701" spans="3:10" ht="12.75">
      <c r="C701" s="16"/>
      <c r="D701" s="16"/>
      <c r="E701" s="16"/>
      <c r="F701" s="16"/>
      <c r="G701" s="16"/>
      <c r="H701" s="16"/>
      <c r="I701" s="16"/>
      <c r="J701" s="16"/>
    </row>
    <row r="702" spans="3:10" ht="12.75">
      <c r="C702" s="16"/>
      <c r="D702" s="16"/>
      <c r="E702" s="16"/>
      <c r="F702" s="16"/>
      <c r="G702" s="16"/>
      <c r="H702" s="16"/>
      <c r="I702" s="16"/>
      <c r="J702" s="16"/>
    </row>
    <row r="703" spans="3:10" ht="12.75">
      <c r="C703" s="16"/>
      <c r="D703" s="16"/>
      <c r="E703" s="16"/>
      <c r="F703" s="16"/>
      <c r="G703" s="16"/>
      <c r="H703" s="16"/>
      <c r="I703" s="16"/>
      <c r="J703" s="16"/>
    </row>
    <row r="704" spans="3:10" ht="12.75">
      <c r="C704" s="16"/>
      <c r="D704" s="16"/>
      <c r="E704" s="16"/>
      <c r="F704" s="16"/>
      <c r="G704" s="16"/>
      <c r="H704" s="16"/>
      <c r="I704" s="16"/>
      <c r="J704" s="16"/>
    </row>
    <row r="705" spans="3:10" ht="12.75">
      <c r="C705" s="16"/>
      <c r="D705" s="16"/>
      <c r="E705" s="16"/>
      <c r="F705" s="16"/>
      <c r="G705" s="16"/>
      <c r="H705" s="16"/>
      <c r="I705" s="16"/>
      <c r="J705" s="16"/>
    </row>
    <row r="706" spans="3:10" ht="12.75">
      <c r="C706" s="16"/>
      <c r="D706" s="16"/>
      <c r="E706" s="16"/>
      <c r="F706" s="16"/>
      <c r="G706" s="16"/>
      <c r="H706" s="16"/>
      <c r="I706" s="16"/>
      <c r="J706" s="16"/>
    </row>
    <row r="707" spans="3:10" ht="12.75">
      <c r="C707" s="16"/>
      <c r="D707" s="16"/>
      <c r="E707" s="16"/>
      <c r="F707" s="16"/>
      <c r="G707" s="16"/>
      <c r="H707" s="16"/>
      <c r="I707" s="16"/>
      <c r="J707" s="16"/>
    </row>
    <row r="708" spans="3:10" ht="12.75">
      <c r="C708" s="16"/>
      <c r="D708" s="16"/>
      <c r="E708" s="16"/>
      <c r="F708" s="16"/>
      <c r="G708" s="16"/>
      <c r="H708" s="16"/>
      <c r="I708" s="16"/>
      <c r="J708" s="16"/>
    </row>
    <row r="709" spans="3:10" ht="12.75">
      <c r="C709" s="16"/>
      <c r="D709" s="16"/>
      <c r="E709" s="16"/>
      <c r="F709" s="16"/>
      <c r="G709" s="16"/>
      <c r="H709" s="16"/>
      <c r="I709" s="16"/>
      <c r="J709" s="16"/>
    </row>
    <row r="710" spans="3:10" ht="12.75">
      <c r="C710" s="16"/>
      <c r="D710" s="16"/>
      <c r="E710" s="16"/>
      <c r="F710" s="16"/>
      <c r="G710" s="16"/>
      <c r="H710" s="16"/>
      <c r="I710" s="16"/>
      <c r="J710" s="16"/>
    </row>
    <row r="711" spans="3:10" ht="12.75">
      <c r="C711" s="16"/>
      <c r="D711" s="16"/>
      <c r="E711" s="16"/>
      <c r="F711" s="16"/>
      <c r="G711" s="16"/>
      <c r="H711" s="16"/>
      <c r="I711" s="16"/>
      <c r="J711" s="16"/>
    </row>
    <row r="712" spans="3:10" ht="12.75">
      <c r="C712" s="16"/>
      <c r="D712" s="16"/>
      <c r="E712" s="16"/>
      <c r="F712" s="16"/>
      <c r="G712" s="16"/>
      <c r="H712" s="16"/>
      <c r="I712" s="16"/>
      <c r="J712" s="16"/>
    </row>
    <row r="713" spans="3:10" ht="12.75">
      <c r="C713" s="16"/>
      <c r="D713" s="16"/>
      <c r="E713" s="16"/>
      <c r="F713" s="16"/>
      <c r="G713" s="16"/>
      <c r="H713" s="16"/>
      <c r="I713" s="16"/>
      <c r="J713" s="16"/>
    </row>
    <row r="714" spans="3:10" ht="12.75">
      <c r="C714" s="16"/>
      <c r="D714" s="16"/>
      <c r="E714" s="16"/>
      <c r="F714" s="16"/>
      <c r="G714" s="16"/>
      <c r="H714" s="16"/>
      <c r="I714" s="16"/>
      <c r="J714" s="16"/>
    </row>
    <row r="715" spans="3:10" ht="12.75">
      <c r="C715" s="16"/>
      <c r="D715" s="16"/>
      <c r="E715" s="16"/>
      <c r="F715" s="16"/>
      <c r="G715" s="16"/>
      <c r="H715" s="16"/>
      <c r="I715" s="16"/>
      <c r="J715" s="16"/>
    </row>
    <row r="716" spans="3:10" ht="12.75">
      <c r="C716" s="16"/>
      <c r="D716" s="16"/>
      <c r="E716" s="16"/>
      <c r="F716" s="16"/>
      <c r="G716" s="16"/>
      <c r="H716" s="16"/>
      <c r="I716" s="16"/>
      <c r="J716" s="16"/>
    </row>
    <row r="717" spans="3:10" ht="12.75">
      <c r="C717" s="16"/>
      <c r="D717" s="16"/>
      <c r="E717" s="16"/>
      <c r="F717" s="16"/>
      <c r="G717" s="16"/>
      <c r="H717" s="16"/>
      <c r="I717" s="16"/>
      <c r="J717" s="16"/>
    </row>
    <row r="718" spans="3:10" ht="12.75">
      <c r="C718" s="16"/>
      <c r="D718" s="16"/>
      <c r="E718" s="16"/>
      <c r="F718" s="16"/>
      <c r="G718" s="16"/>
      <c r="H718" s="16"/>
      <c r="I718" s="16"/>
      <c r="J718" s="16"/>
    </row>
    <row r="719" spans="3:10" ht="12.75">
      <c r="C719" s="16"/>
      <c r="D719" s="16"/>
      <c r="E719" s="16"/>
      <c r="F719" s="16"/>
      <c r="G719" s="16"/>
      <c r="H719" s="16"/>
      <c r="I719" s="16"/>
      <c r="J719" s="16"/>
    </row>
    <row r="720" spans="3:10" ht="12.75">
      <c r="C720" s="16"/>
      <c r="D720" s="16"/>
      <c r="E720" s="16"/>
      <c r="F720" s="16"/>
      <c r="G720" s="16"/>
      <c r="H720" s="16"/>
      <c r="I720" s="16"/>
      <c r="J720" s="16"/>
    </row>
    <row r="721" spans="3:10" ht="12.75">
      <c r="C721" s="16"/>
      <c r="D721" s="16"/>
      <c r="E721" s="16"/>
      <c r="F721" s="16"/>
      <c r="G721" s="16"/>
      <c r="H721" s="16"/>
      <c r="I721" s="16"/>
      <c r="J721" s="16"/>
    </row>
    <row r="722" spans="3:10" ht="12.75">
      <c r="C722" s="16"/>
      <c r="D722" s="16"/>
      <c r="E722" s="16"/>
      <c r="F722" s="16"/>
      <c r="G722" s="16"/>
      <c r="H722" s="16"/>
      <c r="I722" s="16"/>
      <c r="J722" s="16"/>
    </row>
    <row r="723" spans="3:10" ht="12.75">
      <c r="C723" s="16"/>
      <c r="D723" s="16"/>
      <c r="E723" s="16"/>
      <c r="F723" s="16"/>
      <c r="G723" s="16"/>
      <c r="H723" s="16"/>
      <c r="I723" s="16"/>
      <c r="J723" s="16"/>
    </row>
    <row r="724" spans="3:10" ht="12.75">
      <c r="C724" s="16"/>
      <c r="D724" s="16"/>
      <c r="E724" s="16"/>
      <c r="F724" s="16"/>
      <c r="G724" s="16"/>
      <c r="H724" s="16"/>
      <c r="I724" s="16"/>
      <c r="J724" s="16"/>
    </row>
    <row r="725" spans="3:10" ht="12.75">
      <c r="C725" s="16"/>
      <c r="D725" s="16"/>
      <c r="E725" s="16"/>
      <c r="F725" s="16"/>
      <c r="G725" s="16"/>
      <c r="H725" s="16"/>
      <c r="I725" s="16"/>
      <c r="J725" s="16"/>
    </row>
    <row r="726" spans="3:10" ht="12.75">
      <c r="C726" s="16"/>
      <c r="D726" s="16"/>
      <c r="E726" s="16"/>
      <c r="F726" s="16"/>
      <c r="G726" s="16"/>
      <c r="H726" s="16"/>
      <c r="I726" s="16"/>
      <c r="J726" s="16"/>
    </row>
    <row r="727" spans="3:10" ht="12.75">
      <c r="C727" s="16"/>
      <c r="D727" s="16"/>
      <c r="E727" s="16"/>
      <c r="F727" s="16"/>
      <c r="G727" s="16"/>
      <c r="H727" s="16"/>
      <c r="I727" s="16"/>
      <c r="J727" s="16"/>
    </row>
    <row r="728" spans="3:10" ht="12.75">
      <c r="C728" s="16"/>
      <c r="D728" s="16"/>
      <c r="E728" s="16"/>
      <c r="F728" s="16"/>
      <c r="G728" s="16"/>
      <c r="H728" s="16"/>
      <c r="I728" s="16"/>
      <c r="J728" s="16"/>
    </row>
    <row r="729" spans="3:10" ht="12.75">
      <c r="C729" s="16"/>
      <c r="D729" s="16"/>
      <c r="E729" s="16"/>
      <c r="F729" s="16"/>
      <c r="G729" s="16"/>
      <c r="H729" s="16"/>
      <c r="I729" s="16"/>
      <c r="J729" s="16"/>
    </row>
    <row r="730" spans="3:10" ht="12.75">
      <c r="C730" s="16"/>
      <c r="D730" s="16"/>
      <c r="E730" s="16"/>
      <c r="F730" s="16"/>
      <c r="G730" s="16"/>
      <c r="H730" s="16"/>
      <c r="I730" s="16"/>
      <c r="J730" s="16"/>
    </row>
    <row r="731" spans="3:10" ht="12.75">
      <c r="C731" s="16"/>
      <c r="D731" s="16"/>
      <c r="E731" s="16"/>
      <c r="F731" s="16"/>
      <c r="G731" s="16"/>
      <c r="H731" s="16"/>
      <c r="I731" s="16"/>
      <c r="J731" s="16"/>
    </row>
    <row r="732" spans="3:10" ht="12.75">
      <c r="C732" s="16"/>
      <c r="D732" s="16"/>
      <c r="E732" s="16"/>
      <c r="F732" s="16"/>
      <c r="G732" s="16"/>
      <c r="H732" s="16"/>
      <c r="I732" s="16"/>
      <c r="J732" s="16"/>
    </row>
    <row r="733" spans="3:10" ht="12.75">
      <c r="C733" s="16"/>
      <c r="D733" s="16"/>
      <c r="E733" s="16"/>
      <c r="F733" s="16"/>
      <c r="G733" s="16"/>
      <c r="H733" s="16"/>
      <c r="I733" s="16"/>
      <c r="J733" s="16"/>
    </row>
    <row r="734" spans="3:10" ht="12.75">
      <c r="C734" s="16"/>
      <c r="D734" s="16"/>
      <c r="E734" s="16"/>
      <c r="F734" s="16"/>
      <c r="G734" s="16"/>
      <c r="H734" s="16"/>
      <c r="I734" s="16"/>
      <c r="J734" s="16"/>
    </row>
    <row r="735" spans="3:10" ht="12.75">
      <c r="C735" s="16"/>
      <c r="D735" s="16"/>
      <c r="E735" s="16"/>
      <c r="F735" s="16"/>
      <c r="G735" s="16"/>
      <c r="H735" s="16"/>
      <c r="I735" s="16"/>
      <c r="J735" s="16"/>
    </row>
    <row r="736" spans="3:10" ht="12.75">
      <c r="C736" s="16"/>
      <c r="D736" s="16"/>
      <c r="E736" s="16"/>
      <c r="F736" s="16"/>
      <c r="G736" s="16"/>
      <c r="H736" s="16"/>
      <c r="I736" s="16"/>
      <c r="J736" s="16"/>
    </row>
    <row r="737" spans="3:10" ht="12.75">
      <c r="C737" s="16"/>
      <c r="D737" s="16"/>
      <c r="E737" s="16"/>
      <c r="F737" s="16"/>
      <c r="G737" s="16"/>
      <c r="H737" s="16"/>
      <c r="I737" s="16"/>
      <c r="J737" s="16"/>
    </row>
    <row r="738" spans="3:10" ht="12.75">
      <c r="C738" s="16"/>
      <c r="D738" s="16"/>
      <c r="E738" s="16"/>
      <c r="F738" s="16"/>
      <c r="G738" s="16"/>
      <c r="H738" s="16"/>
      <c r="I738" s="16"/>
      <c r="J738" s="16"/>
    </row>
    <row r="739" spans="3:10" ht="12.75">
      <c r="C739" s="16"/>
      <c r="D739" s="16"/>
      <c r="E739" s="16"/>
      <c r="F739" s="16"/>
      <c r="G739" s="16"/>
      <c r="H739" s="16"/>
      <c r="I739" s="16"/>
      <c r="J739" s="16"/>
    </row>
    <row r="740" spans="3:10" ht="12.75">
      <c r="C740" s="16"/>
      <c r="D740" s="16"/>
      <c r="E740" s="16"/>
      <c r="F740" s="16"/>
      <c r="G740" s="16"/>
      <c r="H740" s="16"/>
      <c r="I740" s="16"/>
      <c r="J740" s="16"/>
    </row>
    <row r="741" spans="3:10" ht="12.75">
      <c r="C741" s="16"/>
      <c r="D741" s="16"/>
      <c r="E741" s="16"/>
      <c r="F741" s="16"/>
      <c r="G741" s="16"/>
      <c r="H741" s="16"/>
      <c r="I741" s="16"/>
      <c r="J741" s="16"/>
    </row>
    <row r="742" spans="3:10" ht="12.75">
      <c r="C742" s="16"/>
      <c r="D742" s="16"/>
      <c r="E742" s="16"/>
      <c r="F742" s="16"/>
      <c r="G742" s="16"/>
      <c r="H742" s="16"/>
      <c r="I742" s="16"/>
      <c r="J742" s="16"/>
    </row>
    <row r="743" spans="3:10" ht="12.75">
      <c r="C743" s="16"/>
      <c r="D743" s="16"/>
      <c r="E743" s="16"/>
      <c r="F743" s="16"/>
      <c r="G743" s="16"/>
      <c r="H743" s="16"/>
      <c r="I743" s="16"/>
      <c r="J743" s="16"/>
    </row>
    <row r="744" spans="3:10" ht="12.75">
      <c r="C744" s="16"/>
      <c r="D744" s="16"/>
      <c r="E744" s="16"/>
      <c r="F744" s="16"/>
      <c r="G744" s="16"/>
      <c r="H744" s="16"/>
      <c r="I744" s="16"/>
      <c r="J744" s="16"/>
    </row>
    <row r="745" spans="3:10" ht="12.75">
      <c r="C745" s="16"/>
      <c r="D745" s="16"/>
      <c r="E745" s="16"/>
      <c r="F745" s="16"/>
      <c r="G745" s="16"/>
      <c r="H745" s="16"/>
      <c r="I745" s="16"/>
      <c r="J745" s="16"/>
    </row>
    <row r="746" spans="3:10" ht="12.75">
      <c r="C746" s="16"/>
      <c r="D746" s="16"/>
      <c r="E746" s="16"/>
      <c r="F746" s="16"/>
      <c r="G746" s="16"/>
      <c r="H746" s="16"/>
      <c r="I746" s="16"/>
      <c r="J746" s="16"/>
    </row>
    <row r="747" spans="3:10" ht="12.75">
      <c r="C747" s="16"/>
      <c r="D747" s="16"/>
      <c r="E747" s="16"/>
      <c r="F747" s="16"/>
      <c r="G747" s="16"/>
      <c r="H747" s="16"/>
      <c r="I747" s="16"/>
      <c r="J747" s="16"/>
    </row>
    <row r="748" spans="3:10" ht="12.75">
      <c r="C748" s="16"/>
      <c r="D748" s="16"/>
      <c r="E748" s="16"/>
      <c r="F748" s="16"/>
      <c r="G748" s="16"/>
      <c r="H748" s="16"/>
      <c r="I748" s="16"/>
      <c r="J748" s="16"/>
    </row>
    <row r="749" spans="3:10" ht="12.75">
      <c r="C749" s="16"/>
      <c r="D749" s="16"/>
      <c r="E749" s="16"/>
      <c r="F749" s="16"/>
      <c r="G749" s="16"/>
      <c r="H749" s="16"/>
      <c r="I749" s="16"/>
      <c r="J749" s="16"/>
    </row>
    <row r="750" spans="3:10" ht="12.75">
      <c r="C750" s="16"/>
      <c r="D750" s="16"/>
      <c r="E750" s="16"/>
      <c r="F750" s="16"/>
      <c r="G750" s="16"/>
      <c r="H750" s="16"/>
      <c r="I750" s="16"/>
      <c r="J750" s="16"/>
    </row>
    <row r="751" spans="3:10" ht="12.75">
      <c r="C751" s="16"/>
      <c r="D751" s="16"/>
      <c r="E751" s="16"/>
      <c r="F751" s="16"/>
      <c r="G751" s="16"/>
      <c r="H751" s="16"/>
      <c r="I751" s="16"/>
      <c r="J751" s="16"/>
    </row>
    <row r="752" spans="3:10" ht="12.75">
      <c r="C752" s="16"/>
      <c r="D752" s="16"/>
      <c r="E752" s="16"/>
      <c r="F752" s="16"/>
      <c r="G752" s="16"/>
      <c r="H752" s="16"/>
      <c r="I752" s="16"/>
      <c r="J752" s="16"/>
    </row>
    <row r="753" spans="3:10" ht="12.75">
      <c r="C753" s="16"/>
      <c r="D753" s="16"/>
      <c r="E753" s="16"/>
      <c r="F753" s="16"/>
      <c r="G753" s="16"/>
      <c r="H753" s="16"/>
      <c r="I753" s="16"/>
      <c r="J753" s="16"/>
    </row>
    <row r="754" spans="3:10" ht="12.75">
      <c r="C754" s="16"/>
      <c r="D754" s="16"/>
      <c r="E754" s="16"/>
      <c r="F754" s="16"/>
      <c r="G754" s="16"/>
      <c r="H754" s="16"/>
      <c r="I754" s="16"/>
      <c r="J754" s="16"/>
    </row>
    <row r="755" spans="3:10" ht="12.75">
      <c r="C755" s="16"/>
      <c r="D755" s="16"/>
      <c r="E755" s="16"/>
      <c r="F755" s="16"/>
      <c r="G755" s="16"/>
      <c r="H755" s="16"/>
      <c r="I755" s="16"/>
      <c r="J755" s="16"/>
    </row>
    <row r="756" spans="3:10" ht="12.75">
      <c r="C756" s="16"/>
      <c r="D756" s="16"/>
      <c r="E756" s="16"/>
      <c r="F756" s="16"/>
      <c r="G756" s="16"/>
      <c r="H756" s="16"/>
      <c r="I756" s="16"/>
      <c r="J756" s="16"/>
    </row>
    <row r="757" spans="3:10" ht="12.75">
      <c r="C757" s="16"/>
      <c r="D757" s="16"/>
      <c r="E757" s="16"/>
      <c r="F757" s="16"/>
      <c r="G757" s="16"/>
      <c r="H757" s="16"/>
      <c r="I757" s="16"/>
      <c r="J757" s="16"/>
    </row>
    <row r="758" spans="3:10" ht="12.75">
      <c r="C758" s="16"/>
      <c r="D758" s="16"/>
      <c r="E758" s="16"/>
      <c r="F758" s="16"/>
      <c r="G758" s="16"/>
      <c r="H758" s="16"/>
      <c r="I758" s="16"/>
      <c r="J758" s="16"/>
    </row>
    <row r="759" spans="3:10" ht="12.75">
      <c r="C759" s="16"/>
      <c r="D759" s="16"/>
      <c r="E759" s="16"/>
      <c r="F759" s="16"/>
      <c r="G759" s="16"/>
      <c r="H759" s="16"/>
      <c r="I759" s="16"/>
      <c r="J759" s="16"/>
    </row>
    <row r="760" spans="3:10" ht="12.75">
      <c r="C760" s="16"/>
      <c r="D760" s="16"/>
      <c r="E760" s="16"/>
      <c r="F760" s="16"/>
      <c r="G760" s="16"/>
      <c r="H760" s="16"/>
      <c r="I760" s="16"/>
      <c r="J760" s="16"/>
    </row>
    <row r="761" spans="3:10" ht="12.75">
      <c r="C761" s="16"/>
      <c r="D761" s="16"/>
      <c r="E761" s="16"/>
      <c r="F761" s="16"/>
      <c r="G761" s="16"/>
      <c r="H761" s="16"/>
      <c r="I761" s="16"/>
      <c r="J761" s="16"/>
    </row>
    <row r="762" spans="3:10" ht="12.75">
      <c r="C762" s="16"/>
      <c r="D762" s="16"/>
      <c r="E762" s="16"/>
      <c r="F762" s="16"/>
      <c r="G762" s="16"/>
      <c r="H762" s="16"/>
      <c r="I762" s="16"/>
      <c r="J762" s="16"/>
    </row>
    <row r="763" spans="3:10" ht="12.75">
      <c r="C763" s="16"/>
      <c r="D763" s="16"/>
      <c r="E763" s="16"/>
      <c r="F763" s="16"/>
      <c r="G763" s="16"/>
      <c r="H763" s="16"/>
      <c r="I763" s="16"/>
      <c r="J763" s="16"/>
    </row>
    <row r="764" spans="3:10" ht="12.75">
      <c r="C764" s="16"/>
      <c r="D764" s="16"/>
      <c r="E764" s="16"/>
      <c r="F764" s="16"/>
      <c r="G764" s="16"/>
      <c r="H764" s="16"/>
      <c r="I764" s="16"/>
      <c r="J764" s="16"/>
    </row>
    <row r="765" spans="3:10" ht="12.75">
      <c r="C765" s="16"/>
      <c r="D765" s="16"/>
      <c r="E765" s="16"/>
      <c r="F765" s="16"/>
      <c r="G765" s="16"/>
      <c r="H765" s="16"/>
      <c r="I765" s="16"/>
      <c r="J765" s="16"/>
    </row>
    <row r="766" spans="3:10" ht="12.75">
      <c r="C766" s="16"/>
      <c r="D766" s="16"/>
      <c r="E766" s="16"/>
      <c r="F766" s="16"/>
      <c r="G766" s="16"/>
      <c r="H766" s="16"/>
      <c r="I766" s="16"/>
      <c r="J766" s="16"/>
    </row>
    <row r="767" spans="3:10" ht="12.75">
      <c r="C767" s="16"/>
      <c r="D767" s="16"/>
      <c r="E767" s="16"/>
      <c r="F767" s="16"/>
      <c r="G767" s="16"/>
      <c r="H767" s="16"/>
      <c r="I767" s="16"/>
      <c r="J767" s="16"/>
    </row>
    <row r="768" spans="3:10" ht="12.75">
      <c r="C768" s="16"/>
      <c r="D768" s="16"/>
      <c r="E768" s="16"/>
      <c r="F768" s="16"/>
      <c r="G768" s="16"/>
      <c r="H768" s="16"/>
      <c r="I768" s="16"/>
      <c r="J768" s="16"/>
    </row>
    <row r="769" spans="3:10" ht="12.75">
      <c r="C769" s="16"/>
      <c r="D769" s="16"/>
      <c r="E769" s="16"/>
      <c r="F769" s="16"/>
      <c r="G769" s="16"/>
      <c r="H769" s="16"/>
      <c r="I769" s="16"/>
      <c r="J769" s="16"/>
    </row>
    <row r="770" spans="3:10" ht="12.75">
      <c r="C770" s="16"/>
      <c r="D770" s="16"/>
      <c r="E770" s="16"/>
      <c r="F770" s="16"/>
      <c r="G770" s="16"/>
      <c r="H770" s="16"/>
      <c r="I770" s="16"/>
      <c r="J770" s="16"/>
    </row>
    <row r="771" spans="3:10" ht="12.75">
      <c r="C771" s="16"/>
      <c r="D771" s="16"/>
      <c r="E771" s="16"/>
      <c r="F771" s="16"/>
      <c r="G771" s="16"/>
      <c r="H771" s="16"/>
      <c r="I771" s="16"/>
      <c r="J771" s="16"/>
    </row>
    <row r="772" spans="3:10" ht="12.75">
      <c r="C772" s="16"/>
      <c r="D772" s="16"/>
      <c r="E772" s="16"/>
      <c r="F772" s="16"/>
      <c r="G772" s="16"/>
      <c r="H772" s="16"/>
      <c r="I772" s="16"/>
      <c r="J772" s="16"/>
    </row>
    <row r="773" spans="3:10" ht="12.75">
      <c r="C773" s="16"/>
      <c r="D773" s="16"/>
      <c r="E773" s="16"/>
      <c r="F773" s="16"/>
      <c r="G773" s="16"/>
      <c r="H773" s="16"/>
      <c r="I773" s="16"/>
      <c r="J773" s="16"/>
    </row>
    <row r="774" spans="3:10" ht="12.75">
      <c r="C774" s="16"/>
      <c r="D774" s="16"/>
      <c r="E774" s="16"/>
      <c r="F774" s="16"/>
      <c r="G774" s="16"/>
      <c r="H774" s="16"/>
      <c r="I774" s="16"/>
      <c r="J774" s="16"/>
    </row>
    <row r="775" spans="3:10" ht="12.75">
      <c r="C775" s="16"/>
      <c r="D775" s="16"/>
      <c r="E775" s="16"/>
      <c r="F775" s="16"/>
      <c r="G775" s="16"/>
      <c r="H775" s="16"/>
      <c r="I775" s="16"/>
      <c r="J775" s="16"/>
    </row>
    <row r="776" spans="3:10" ht="12.75">
      <c r="C776" s="16"/>
      <c r="D776" s="16"/>
      <c r="E776" s="16"/>
      <c r="F776" s="16"/>
      <c r="G776" s="16"/>
      <c r="H776" s="16"/>
      <c r="I776" s="16"/>
      <c r="J776" s="16"/>
    </row>
    <row r="777" spans="3:10" ht="12.75">
      <c r="C777" s="16"/>
      <c r="D777" s="16"/>
      <c r="E777" s="16"/>
      <c r="F777" s="16"/>
      <c r="G777" s="16"/>
      <c r="H777" s="16"/>
      <c r="I777" s="16"/>
      <c r="J777" s="16"/>
    </row>
    <row r="778" spans="3:10" ht="12.75">
      <c r="C778" s="16"/>
      <c r="D778" s="16"/>
      <c r="E778" s="16"/>
      <c r="F778" s="16"/>
      <c r="G778" s="16"/>
      <c r="H778" s="16"/>
      <c r="I778" s="16"/>
      <c r="J778" s="16"/>
    </row>
    <row r="779" spans="3:10" ht="12.75">
      <c r="C779" s="16"/>
      <c r="D779" s="16"/>
      <c r="E779" s="16"/>
      <c r="F779" s="16"/>
      <c r="G779" s="16"/>
      <c r="H779" s="16"/>
      <c r="I779" s="16"/>
      <c r="J779" s="16"/>
    </row>
    <row r="780" spans="3:10" ht="12.75">
      <c r="C780" s="16"/>
      <c r="D780" s="16"/>
      <c r="E780" s="16"/>
      <c r="F780" s="16"/>
      <c r="G780" s="16"/>
      <c r="H780" s="16"/>
      <c r="I780" s="16"/>
      <c r="J780" s="16"/>
    </row>
    <row r="781" spans="3:10" ht="12.75">
      <c r="C781" s="16"/>
      <c r="D781" s="16"/>
      <c r="E781" s="16"/>
      <c r="F781" s="16"/>
      <c r="G781" s="16"/>
      <c r="H781" s="16"/>
      <c r="I781" s="16"/>
      <c r="J781" s="16"/>
    </row>
    <row r="782" spans="3:10" ht="12.75">
      <c r="C782" s="16"/>
      <c r="D782" s="16"/>
      <c r="E782" s="16"/>
      <c r="F782" s="16"/>
      <c r="G782" s="16"/>
      <c r="H782" s="16"/>
      <c r="I782" s="16"/>
      <c r="J782" s="16"/>
    </row>
    <row r="783" spans="3:10" ht="12.75">
      <c r="C783" s="16"/>
      <c r="D783" s="16"/>
      <c r="E783" s="16"/>
      <c r="F783" s="16"/>
      <c r="G783" s="16"/>
      <c r="H783" s="16"/>
      <c r="I783" s="16"/>
      <c r="J783" s="16"/>
    </row>
    <row r="784" spans="3:10" ht="12.75">
      <c r="C784" s="16"/>
      <c r="D784" s="16"/>
      <c r="E784" s="16"/>
      <c r="F784" s="16"/>
      <c r="G784" s="16"/>
      <c r="H784" s="16"/>
      <c r="I784" s="16"/>
      <c r="J784" s="16"/>
    </row>
    <row r="785" spans="3:10" ht="12.75">
      <c r="C785" s="16"/>
      <c r="D785" s="16"/>
      <c r="E785" s="16"/>
      <c r="F785" s="16"/>
      <c r="G785" s="16"/>
      <c r="H785" s="16"/>
      <c r="I785" s="16"/>
      <c r="J785" s="16"/>
    </row>
    <row r="786" spans="3:10" ht="12.75">
      <c r="C786" s="16"/>
      <c r="D786" s="16"/>
      <c r="E786" s="16"/>
      <c r="F786" s="16"/>
      <c r="G786" s="16"/>
      <c r="H786" s="16"/>
      <c r="I786" s="16"/>
      <c r="J786" s="16"/>
    </row>
    <row r="787" spans="3:10" ht="12.75">
      <c r="C787" s="16"/>
      <c r="D787" s="16"/>
      <c r="E787" s="16"/>
      <c r="F787" s="16"/>
      <c r="G787" s="16"/>
      <c r="H787" s="16"/>
      <c r="I787" s="16"/>
      <c r="J787" s="16"/>
    </row>
    <row r="788" spans="3:10" ht="12.75">
      <c r="C788" s="16"/>
      <c r="D788" s="16"/>
      <c r="E788" s="16"/>
      <c r="F788" s="16"/>
      <c r="G788" s="16"/>
      <c r="H788" s="16"/>
      <c r="I788" s="16"/>
      <c r="J788" s="16"/>
    </row>
    <row r="789" spans="3:10" ht="12.75">
      <c r="C789" s="16"/>
      <c r="D789" s="16"/>
      <c r="E789" s="16"/>
      <c r="F789" s="16"/>
      <c r="G789" s="16"/>
      <c r="H789" s="16"/>
      <c r="I789" s="16"/>
      <c r="J789" s="16"/>
    </row>
    <row r="790" spans="3:10" ht="12.75">
      <c r="C790" s="16"/>
      <c r="D790" s="16"/>
      <c r="E790" s="16"/>
      <c r="F790" s="16"/>
      <c r="G790" s="16"/>
      <c r="H790" s="16"/>
      <c r="I790" s="16"/>
      <c r="J790" s="16"/>
    </row>
    <row r="791" spans="3:10" ht="12.75">
      <c r="C791" s="16"/>
      <c r="D791" s="16"/>
      <c r="E791" s="16"/>
      <c r="F791" s="16"/>
      <c r="G791" s="16"/>
      <c r="H791" s="16"/>
      <c r="I791" s="16"/>
      <c r="J791" s="16"/>
    </row>
    <row r="792" spans="3:10" ht="12.75">
      <c r="C792" s="16"/>
      <c r="D792" s="16"/>
      <c r="E792" s="16"/>
      <c r="F792" s="16"/>
      <c r="G792" s="16"/>
      <c r="H792" s="16"/>
      <c r="I792" s="16"/>
      <c r="J792" s="16"/>
    </row>
    <row r="793" spans="3:10" ht="12.75">
      <c r="C793" s="16"/>
      <c r="D793" s="16"/>
      <c r="E793" s="16"/>
      <c r="F793" s="16"/>
      <c r="G793" s="16"/>
      <c r="H793" s="16"/>
      <c r="I793" s="16"/>
      <c r="J793" s="16"/>
    </row>
    <row r="794" spans="3:10" ht="12.75">
      <c r="C794" s="16"/>
      <c r="D794" s="16"/>
      <c r="E794" s="16"/>
      <c r="F794" s="16"/>
      <c r="G794" s="16"/>
      <c r="H794" s="16"/>
      <c r="I794" s="16"/>
      <c r="J794" s="16"/>
    </row>
    <row r="795" spans="3:10" ht="12.75">
      <c r="C795" s="16"/>
      <c r="D795" s="16"/>
      <c r="E795" s="16"/>
      <c r="F795" s="16"/>
      <c r="G795" s="16"/>
      <c r="H795" s="16"/>
      <c r="I795" s="16"/>
      <c r="J795" s="16"/>
    </row>
    <row r="796" spans="3:10" ht="12.75">
      <c r="C796" s="16"/>
      <c r="D796" s="16"/>
      <c r="E796" s="16"/>
      <c r="F796" s="16"/>
      <c r="G796" s="16"/>
      <c r="H796" s="16"/>
      <c r="I796" s="16"/>
      <c r="J796" s="16"/>
    </row>
    <row r="797" spans="3:10" ht="12.75">
      <c r="C797" s="16"/>
      <c r="D797" s="16"/>
      <c r="E797" s="16"/>
      <c r="F797" s="16"/>
      <c r="G797" s="16"/>
      <c r="H797" s="16"/>
      <c r="I797" s="16"/>
      <c r="J797" s="16"/>
    </row>
    <row r="798" spans="3:10" ht="12.75">
      <c r="C798" s="16"/>
      <c r="D798" s="16"/>
      <c r="E798" s="16"/>
      <c r="F798" s="16"/>
      <c r="G798" s="16"/>
      <c r="H798" s="16"/>
      <c r="I798" s="16"/>
      <c r="J798" s="16"/>
    </row>
    <row r="799" spans="3:10" ht="12.75">
      <c r="C799" s="16"/>
      <c r="D799" s="16"/>
      <c r="E799" s="16"/>
      <c r="F799" s="16"/>
      <c r="G799" s="16"/>
      <c r="H799" s="16"/>
      <c r="I799" s="16"/>
      <c r="J799" s="16"/>
    </row>
    <row r="800" spans="3:10" ht="12.75">
      <c r="C800" s="16"/>
      <c r="D800" s="16"/>
      <c r="E800" s="16"/>
      <c r="F800" s="16"/>
      <c r="G800" s="16"/>
      <c r="H800" s="16"/>
      <c r="I800" s="16"/>
      <c r="J800" s="16"/>
    </row>
    <row r="801" spans="3:10" ht="12.75">
      <c r="C801" s="16"/>
      <c r="D801" s="16"/>
      <c r="E801" s="16"/>
      <c r="F801" s="16"/>
      <c r="G801" s="16"/>
      <c r="H801" s="16"/>
      <c r="I801" s="16"/>
      <c r="J801" s="16"/>
    </row>
    <row r="802" spans="3:10" ht="12.75">
      <c r="C802" s="16"/>
      <c r="D802" s="16"/>
      <c r="E802" s="16"/>
      <c r="F802" s="16"/>
      <c r="G802" s="16"/>
      <c r="H802" s="16"/>
      <c r="I802" s="16"/>
      <c r="J802" s="16"/>
    </row>
    <row r="803" spans="3:10" ht="12.75">
      <c r="C803" s="16"/>
      <c r="D803" s="16"/>
      <c r="E803" s="16"/>
      <c r="F803" s="16"/>
      <c r="G803" s="16"/>
      <c r="H803" s="16"/>
      <c r="I803" s="16"/>
      <c r="J803" s="16"/>
    </row>
    <row r="804" spans="3:10" ht="12.75">
      <c r="C804" s="16"/>
      <c r="D804" s="16"/>
      <c r="E804" s="16"/>
      <c r="F804" s="16"/>
      <c r="G804" s="16"/>
      <c r="H804" s="16"/>
      <c r="I804" s="16"/>
      <c r="J804" s="16"/>
    </row>
    <row r="805" spans="3:10" ht="12.75">
      <c r="C805" s="16"/>
      <c r="D805" s="16"/>
      <c r="E805" s="16"/>
      <c r="F805" s="16"/>
      <c r="G805" s="16"/>
      <c r="H805" s="16"/>
      <c r="I805" s="16"/>
      <c r="J805" s="16"/>
    </row>
    <row r="806" spans="3:10" ht="12.75">
      <c r="C806" s="16"/>
      <c r="D806" s="16"/>
      <c r="E806" s="16"/>
      <c r="F806" s="16"/>
      <c r="G806" s="16"/>
      <c r="H806" s="16"/>
      <c r="I806" s="16"/>
      <c r="J806" s="16"/>
    </row>
    <row r="807" spans="3:10" ht="12.75">
      <c r="C807" s="16"/>
      <c r="D807" s="16"/>
      <c r="E807" s="16"/>
      <c r="F807" s="16"/>
      <c r="G807" s="16"/>
      <c r="H807" s="16"/>
      <c r="I807" s="16"/>
      <c r="J807" s="16"/>
    </row>
    <row r="808" spans="3:10" ht="12.75">
      <c r="C808" s="16"/>
      <c r="D808" s="16"/>
      <c r="E808" s="16"/>
      <c r="F808" s="16"/>
      <c r="G808" s="16"/>
      <c r="H808" s="16"/>
      <c r="I808" s="16"/>
      <c r="J808" s="16"/>
    </row>
    <row r="809" spans="3:10" ht="12.75">
      <c r="C809" s="16"/>
      <c r="D809" s="16"/>
      <c r="E809" s="16"/>
      <c r="F809" s="16"/>
      <c r="G809" s="16"/>
      <c r="H809" s="16"/>
      <c r="I809" s="16"/>
      <c r="J809" s="16"/>
    </row>
    <row r="810" spans="3:10" ht="12.75">
      <c r="C810" s="16"/>
      <c r="D810" s="16"/>
      <c r="E810" s="16"/>
      <c r="F810" s="16"/>
      <c r="G810" s="16"/>
      <c r="H810" s="16"/>
      <c r="I810" s="16"/>
      <c r="J810" s="16"/>
    </row>
    <row r="811" spans="3:10" ht="12.75">
      <c r="C811" s="16"/>
      <c r="D811" s="16"/>
      <c r="E811" s="16"/>
      <c r="F811" s="16"/>
      <c r="G811" s="16"/>
      <c r="H811" s="16"/>
      <c r="I811" s="16"/>
      <c r="J811" s="16"/>
    </row>
    <row r="812" spans="3:10" ht="12.75">
      <c r="C812" s="16"/>
      <c r="D812" s="16"/>
      <c r="E812" s="16"/>
      <c r="F812" s="16"/>
      <c r="G812" s="16"/>
      <c r="H812" s="16"/>
      <c r="I812" s="16"/>
      <c r="J812" s="16"/>
    </row>
    <row r="813" spans="3:10" ht="12.75">
      <c r="C813" s="16"/>
      <c r="D813" s="16"/>
      <c r="E813" s="16"/>
      <c r="F813" s="16"/>
      <c r="G813" s="16"/>
      <c r="H813" s="16"/>
      <c r="I813" s="16"/>
      <c r="J813" s="16"/>
    </row>
    <row r="814" spans="3:10" ht="12.75">
      <c r="C814" s="16"/>
      <c r="D814" s="16"/>
      <c r="E814" s="16"/>
      <c r="F814" s="16"/>
      <c r="G814" s="16"/>
      <c r="H814" s="16"/>
      <c r="I814" s="16"/>
      <c r="J814" s="16"/>
    </row>
    <row r="815" spans="3:10" ht="12.75">
      <c r="C815" s="16"/>
      <c r="D815" s="16"/>
      <c r="E815" s="16"/>
      <c r="F815" s="16"/>
      <c r="G815" s="16"/>
      <c r="H815" s="16"/>
      <c r="I815" s="16"/>
      <c r="J815" s="16"/>
    </row>
    <row r="816" spans="3:10" ht="12.75">
      <c r="C816" s="16"/>
      <c r="D816" s="16"/>
      <c r="E816" s="16"/>
      <c r="F816" s="16"/>
      <c r="G816" s="16"/>
      <c r="H816" s="16"/>
      <c r="I816" s="16"/>
      <c r="J816" s="16"/>
    </row>
    <row r="817" spans="3:10" ht="12.75">
      <c r="C817" s="16"/>
      <c r="D817" s="16"/>
      <c r="E817" s="16"/>
      <c r="F817" s="16"/>
      <c r="G817" s="16"/>
      <c r="H817" s="16"/>
      <c r="I817" s="16"/>
      <c r="J817" s="16"/>
    </row>
    <row r="818" spans="3:10" ht="12.75">
      <c r="C818" s="16"/>
      <c r="D818" s="16"/>
      <c r="E818" s="16"/>
      <c r="F818" s="16"/>
      <c r="G818" s="16"/>
      <c r="H818" s="16"/>
      <c r="I818" s="16"/>
      <c r="J818" s="16"/>
    </row>
    <row r="819" spans="3:10" ht="12.75">
      <c r="C819" s="16"/>
      <c r="D819" s="16"/>
      <c r="E819" s="16"/>
      <c r="F819" s="16"/>
      <c r="G819" s="16"/>
      <c r="H819" s="16"/>
      <c r="I819" s="16"/>
      <c r="J819" s="16"/>
    </row>
    <row r="820" spans="3:10" ht="12.75">
      <c r="C820" s="16"/>
      <c r="D820" s="16"/>
      <c r="E820" s="16"/>
      <c r="F820" s="16"/>
      <c r="G820" s="16"/>
      <c r="H820" s="16"/>
      <c r="I820" s="16"/>
      <c r="J820" s="16"/>
    </row>
    <row r="821" spans="3:10" ht="12.75">
      <c r="C821" s="16"/>
      <c r="D821" s="16"/>
      <c r="E821" s="16"/>
      <c r="F821" s="16"/>
      <c r="G821" s="16"/>
      <c r="H821" s="16"/>
      <c r="I821" s="16"/>
      <c r="J821" s="16"/>
    </row>
    <row r="822" spans="3:10" ht="12.75">
      <c r="C822" s="16"/>
      <c r="D822" s="16"/>
      <c r="E822" s="16"/>
      <c r="F822" s="16"/>
      <c r="G822" s="16"/>
      <c r="H822" s="16"/>
      <c r="I822" s="16"/>
      <c r="J822" s="16"/>
    </row>
    <row r="823" spans="3:10" ht="12.75">
      <c r="C823" s="16"/>
      <c r="D823" s="16"/>
      <c r="E823" s="16"/>
      <c r="F823" s="16"/>
      <c r="G823" s="16"/>
      <c r="H823" s="16"/>
      <c r="I823" s="16"/>
      <c r="J823" s="16"/>
    </row>
    <row r="824" spans="3:10" ht="12.75">
      <c r="C824" s="16"/>
      <c r="D824" s="16"/>
      <c r="E824" s="16"/>
      <c r="F824" s="16"/>
      <c r="G824" s="16"/>
      <c r="H824" s="16"/>
      <c r="I824" s="16"/>
      <c r="J824" s="16"/>
    </row>
    <row r="825" spans="3:10" ht="12.75">
      <c r="C825" s="16"/>
      <c r="D825" s="16"/>
      <c r="E825" s="16"/>
      <c r="F825" s="16"/>
      <c r="G825" s="16"/>
      <c r="H825" s="16"/>
      <c r="I825" s="16"/>
      <c r="J825" s="16"/>
    </row>
    <row r="826" spans="3:10" ht="12.75">
      <c r="C826" s="16"/>
      <c r="D826" s="16"/>
      <c r="E826" s="16"/>
      <c r="F826" s="16"/>
      <c r="G826" s="16"/>
      <c r="H826" s="16"/>
      <c r="I826" s="16"/>
      <c r="J826" s="16"/>
    </row>
    <row r="827" spans="3:10" ht="12.75">
      <c r="C827" s="16"/>
      <c r="D827" s="16"/>
      <c r="E827" s="16"/>
      <c r="F827" s="16"/>
      <c r="G827" s="16"/>
      <c r="H827" s="16"/>
      <c r="I827" s="16"/>
      <c r="J827" s="16"/>
    </row>
    <row r="828" spans="3:10" ht="12.75">
      <c r="C828" s="16"/>
      <c r="D828" s="16"/>
      <c r="E828" s="16"/>
      <c r="F828" s="16"/>
      <c r="G828" s="16"/>
      <c r="H828" s="16"/>
      <c r="I828" s="16"/>
      <c r="J828" s="16"/>
    </row>
    <row r="829" spans="3:10" ht="12.75">
      <c r="C829" s="16"/>
      <c r="D829" s="16"/>
      <c r="E829" s="16"/>
      <c r="F829" s="16"/>
      <c r="G829" s="16"/>
      <c r="H829" s="16"/>
      <c r="I829" s="16"/>
      <c r="J829" s="16"/>
    </row>
    <row r="830" spans="3:10" ht="12.75">
      <c r="C830" s="16"/>
      <c r="D830" s="16"/>
      <c r="E830" s="16"/>
      <c r="F830" s="16"/>
      <c r="G830" s="16"/>
      <c r="H830" s="16"/>
      <c r="I830" s="16"/>
      <c r="J830" s="16"/>
    </row>
    <row r="831" spans="3:10" ht="12.75">
      <c r="C831" s="16"/>
      <c r="D831" s="16"/>
      <c r="E831" s="16"/>
      <c r="F831" s="16"/>
      <c r="G831" s="16"/>
      <c r="H831" s="16"/>
      <c r="I831" s="16"/>
      <c r="J831" s="16"/>
    </row>
    <row r="832" spans="3:10" ht="12.75">
      <c r="C832" s="16"/>
      <c r="D832" s="16"/>
      <c r="E832" s="16"/>
      <c r="F832" s="16"/>
      <c r="G832" s="16"/>
      <c r="H832" s="16"/>
      <c r="I832" s="16"/>
      <c r="J832" s="16"/>
    </row>
    <row r="833" spans="3:10" ht="12.75">
      <c r="C833" s="16"/>
      <c r="D833" s="16"/>
      <c r="E833" s="16"/>
      <c r="F833" s="16"/>
      <c r="G833" s="16"/>
      <c r="H833" s="16"/>
      <c r="I833" s="16"/>
      <c r="J833" s="16"/>
    </row>
    <row r="834" spans="3:10" ht="12.75">
      <c r="C834" s="16"/>
      <c r="D834" s="16"/>
      <c r="E834" s="16"/>
      <c r="F834" s="16"/>
      <c r="G834" s="16"/>
      <c r="H834" s="16"/>
      <c r="I834" s="16"/>
      <c r="J834" s="16"/>
    </row>
    <row r="835" spans="3:10" ht="12.75">
      <c r="C835" s="16"/>
      <c r="D835" s="16"/>
      <c r="E835" s="16"/>
      <c r="F835" s="16"/>
      <c r="G835" s="16"/>
      <c r="H835" s="16"/>
      <c r="I835" s="16"/>
      <c r="J835" s="16"/>
    </row>
    <row r="836" spans="3:10" ht="12.75">
      <c r="C836" s="16"/>
      <c r="D836" s="16"/>
      <c r="E836" s="16"/>
      <c r="F836" s="16"/>
      <c r="G836" s="16"/>
      <c r="H836" s="16"/>
      <c r="I836" s="16"/>
      <c r="J836" s="16"/>
    </row>
    <row r="837" spans="3:10" ht="12.75">
      <c r="C837" s="16"/>
      <c r="D837" s="16"/>
      <c r="E837" s="16"/>
      <c r="F837" s="16"/>
      <c r="G837" s="16"/>
      <c r="H837" s="16"/>
      <c r="I837" s="16"/>
      <c r="J837" s="16"/>
    </row>
    <row r="838" spans="3:10" ht="12.75">
      <c r="C838" s="16"/>
      <c r="D838" s="16"/>
      <c r="E838" s="16"/>
      <c r="F838" s="16"/>
      <c r="G838" s="16"/>
      <c r="H838" s="16"/>
      <c r="I838" s="16"/>
      <c r="J838" s="16"/>
    </row>
    <row r="839" spans="3:10" ht="12.75">
      <c r="C839" s="16"/>
      <c r="D839" s="16"/>
      <c r="E839" s="16"/>
      <c r="F839" s="16"/>
      <c r="G839" s="16"/>
      <c r="H839" s="16"/>
      <c r="I839" s="16"/>
      <c r="J839" s="16"/>
    </row>
    <row r="840" spans="3:10" ht="12.75">
      <c r="C840" s="16"/>
      <c r="D840" s="16"/>
      <c r="E840" s="16"/>
      <c r="F840" s="16"/>
      <c r="G840" s="16"/>
      <c r="H840" s="16"/>
      <c r="I840" s="16"/>
      <c r="J840" s="16"/>
    </row>
    <row r="841" spans="3:10" ht="12.75">
      <c r="C841" s="16"/>
      <c r="D841" s="16"/>
      <c r="E841" s="16"/>
      <c r="F841" s="16"/>
      <c r="G841" s="16"/>
      <c r="H841" s="16"/>
      <c r="I841" s="16"/>
      <c r="J841" s="16"/>
    </row>
    <row r="842" spans="3:10" ht="12.75">
      <c r="C842" s="16"/>
      <c r="D842" s="16"/>
      <c r="E842" s="16"/>
      <c r="F842" s="16"/>
      <c r="G842" s="16"/>
      <c r="H842" s="16"/>
      <c r="I842" s="16"/>
      <c r="J842" s="16"/>
    </row>
    <row r="843" spans="3:10" ht="12.75">
      <c r="C843" s="16"/>
      <c r="D843" s="16"/>
      <c r="E843" s="16"/>
      <c r="F843" s="16"/>
      <c r="G843" s="16"/>
      <c r="H843" s="16"/>
      <c r="I843" s="16"/>
      <c r="J843" s="16"/>
    </row>
    <row r="844" spans="3:10" ht="12.75">
      <c r="C844" s="16"/>
      <c r="D844" s="16"/>
      <c r="E844" s="16"/>
      <c r="F844" s="16"/>
      <c r="G844" s="16"/>
      <c r="H844" s="16"/>
      <c r="I844" s="16"/>
      <c r="J844" s="16"/>
    </row>
    <row r="845" spans="3:10" ht="12.75">
      <c r="C845" s="16"/>
      <c r="D845" s="16"/>
      <c r="E845" s="16"/>
      <c r="F845" s="16"/>
      <c r="G845" s="16"/>
      <c r="H845" s="16"/>
      <c r="I845" s="16"/>
      <c r="J845" s="16"/>
    </row>
    <row r="846" spans="3:10" ht="12.75">
      <c r="C846" s="16"/>
      <c r="D846" s="16"/>
      <c r="E846" s="16"/>
      <c r="F846" s="16"/>
      <c r="G846" s="16"/>
      <c r="H846" s="16"/>
      <c r="I846" s="16"/>
      <c r="J846" s="16"/>
    </row>
    <row r="847" spans="3:10" ht="12.75">
      <c r="C847" s="16"/>
      <c r="D847" s="16"/>
      <c r="E847" s="16"/>
      <c r="F847" s="16"/>
      <c r="G847" s="16"/>
      <c r="H847" s="16"/>
      <c r="I847" s="16"/>
      <c r="J847" s="16"/>
    </row>
    <row r="848" spans="3:10" ht="12.75">
      <c r="C848" s="16"/>
      <c r="D848" s="16"/>
      <c r="E848" s="16"/>
      <c r="F848" s="16"/>
      <c r="G848" s="16"/>
      <c r="H848" s="16"/>
      <c r="I848" s="16"/>
      <c r="J848" s="16"/>
    </row>
    <row r="849" spans="3:10" ht="12.75">
      <c r="C849" s="16"/>
      <c r="D849" s="16"/>
      <c r="E849" s="16"/>
      <c r="F849" s="16"/>
      <c r="G849" s="16"/>
      <c r="H849" s="16"/>
      <c r="I849" s="16"/>
      <c r="J849" s="16"/>
    </row>
    <row r="850" spans="3:10" ht="12.75">
      <c r="C850" s="16"/>
      <c r="D850" s="16"/>
      <c r="E850" s="16"/>
      <c r="F850" s="16"/>
      <c r="G850" s="16"/>
      <c r="H850" s="16"/>
      <c r="I850" s="16"/>
      <c r="J850" s="16"/>
    </row>
    <row r="851" spans="3:10" ht="12.75">
      <c r="C851" s="16"/>
      <c r="D851" s="16"/>
      <c r="E851" s="16"/>
      <c r="F851" s="16"/>
      <c r="G851" s="16"/>
      <c r="H851" s="16"/>
      <c r="I851" s="16"/>
      <c r="J851" s="16"/>
    </row>
    <row r="852" spans="3:10" ht="12.75">
      <c r="C852" s="16"/>
      <c r="D852" s="16"/>
      <c r="E852" s="16"/>
      <c r="F852" s="16"/>
      <c r="G852" s="16"/>
      <c r="H852" s="16"/>
      <c r="I852" s="16"/>
      <c r="J852" s="16"/>
    </row>
    <row r="853" spans="3:10" ht="12.75">
      <c r="C853" s="16"/>
      <c r="D853" s="16"/>
      <c r="E853" s="16"/>
      <c r="F853" s="16"/>
      <c r="G853" s="16"/>
      <c r="H853" s="16"/>
      <c r="I853" s="16"/>
      <c r="J853" s="16"/>
    </row>
    <row r="854" spans="3:10" ht="12.75">
      <c r="C854" s="16"/>
      <c r="D854" s="16"/>
      <c r="E854" s="16"/>
      <c r="F854" s="16"/>
      <c r="G854" s="16"/>
      <c r="H854" s="16"/>
      <c r="I854" s="16"/>
      <c r="J854" s="16"/>
    </row>
    <row r="855" spans="3:10" ht="12.75">
      <c r="C855" s="16"/>
      <c r="D855" s="16"/>
      <c r="E855" s="16"/>
      <c r="F855" s="16"/>
      <c r="G855" s="16"/>
      <c r="H855" s="16"/>
      <c r="I855" s="16"/>
      <c r="J855" s="16"/>
    </row>
    <row r="856" spans="3:10" ht="12.75">
      <c r="C856" s="16"/>
      <c r="D856" s="16"/>
      <c r="E856" s="16"/>
      <c r="F856" s="16"/>
      <c r="G856" s="16"/>
      <c r="H856" s="16"/>
      <c r="I856" s="16"/>
      <c r="J856" s="16"/>
    </row>
    <row r="857" spans="3:10" ht="12.75">
      <c r="C857" s="16"/>
      <c r="D857" s="16"/>
      <c r="E857" s="16"/>
      <c r="F857" s="16"/>
      <c r="G857" s="16"/>
      <c r="H857" s="16"/>
      <c r="I857" s="16"/>
      <c r="J857" s="16"/>
    </row>
    <row r="858" spans="3:10" ht="12.75">
      <c r="C858" s="16"/>
      <c r="D858" s="16"/>
      <c r="E858" s="16"/>
      <c r="F858" s="16"/>
      <c r="G858" s="16"/>
      <c r="H858" s="16"/>
      <c r="I858" s="16"/>
      <c r="J858" s="16"/>
    </row>
    <row r="859" spans="3:10" ht="12.75">
      <c r="C859" s="16"/>
      <c r="D859" s="16"/>
      <c r="E859" s="16"/>
      <c r="F859" s="16"/>
      <c r="G859" s="16"/>
      <c r="H859" s="16"/>
      <c r="I859" s="16"/>
      <c r="J859" s="16"/>
    </row>
    <row r="860" spans="3:10" ht="12.75">
      <c r="C860" s="16"/>
      <c r="D860" s="16"/>
      <c r="E860" s="16"/>
      <c r="F860" s="16"/>
      <c r="G860" s="16"/>
      <c r="H860" s="16"/>
      <c r="I860" s="16"/>
      <c r="J860" s="16"/>
    </row>
    <row r="861" spans="3:10" ht="12.75">
      <c r="C861" s="16"/>
      <c r="D861" s="16"/>
      <c r="E861" s="16"/>
      <c r="F861" s="16"/>
      <c r="G861" s="16"/>
      <c r="H861" s="16"/>
      <c r="I861" s="16"/>
      <c r="J861" s="16"/>
    </row>
    <row r="862" spans="3:10" ht="12.75">
      <c r="C862" s="16"/>
      <c r="D862" s="16"/>
      <c r="E862" s="16"/>
      <c r="F862" s="16"/>
      <c r="G862" s="16"/>
      <c r="H862" s="16"/>
      <c r="I862" s="16"/>
      <c r="J862" s="16"/>
    </row>
    <row r="863" spans="3:10" ht="12.75">
      <c r="C863" s="16"/>
      <c r="D863" s="16"/>
      <c r="E863" s="16"/>
      <c r="F863" s="16"/>
      <c r="G863" s="16"/>
      <c r="H863" s="16"/>
      <c r="I863" s="16"/>
      <c r="J863" s="16"/>
    </row>
    <row r="864" spans="3:10" ht="12.75">
      <c r="C864" s="16"/>
      <c r="D864" s="16"/>
      <c r="E864" s="16"/>
      <c r="F864" s="16"/>
      <c r="G864" s="16"/>
      <c r="H864" s="16"/>
      <c r="I864" s="16"/>
      <c r="J864" s="16"/>
    </row>
    <row r="865" spans="3:10" ht="12.75">
      <c r="C865" s="16"/>
      <c r="D865" s="16"/>
      <c r="E865" s="16"/>
      <c r="F865" s="16"/>
      <c r="G865" s="16"/>
      <c r="H865" s="16"/>
      <c r="I865" s="16"/>
      <c r="J865" s="16"/>
    </row>
    <row r="866" spans="3:10" ht="12.75">
      <c r="C866" s="16"/>
      <c r="D866" s="16"/>
      <c r="E866" s="16"/>
      <c r="F866" s="16"/>
      <c r="G866" s="16"/>
      <c r="H866" s="16"/>
      <c r="I866" s="16"/>
      <c r="J866" s="16"/>
    </row>
    <row r="867" spans="3:10" ht="12.75">
      <c r="C867" s="16"/>
      <c r="D867" s="16"/>
      <c r="E867" s="16"/>
      <c r="F867" s="16"/>
      <c r="G867" s="16"/>
      <c r="H867" s="16"/>
      <c r="I867" s="16"/>
      <c r="J867" s="16"/>
    </row>
    <row r="868" spans="3:10" ht="12.75">
      <c r="C868" s="16"/>
      <c r="D868" s="16"/>
      <c r="E868" s="16"/>
      <c r="F868" s="16"/>
      <c r="G868" s="16"/>
      <c r="H868" s="16"/>
      <c r="I868" s="16"/>
      <c r="J868" s="16"/>
    </row>
    <row r="869" spans="3:10" ht="12.75">
      <c r="C869" s="16"/>
      <c r="D869" s="16"/>
      <c r="E869" s="16"/>
      <c r="F869" s="16"/>
      <c r="G869" s="16"/>
      <c r="H869" s="16"/>
      <c r="I869" s="16"/>
      <c r="J869" s="16"/>
    </row>
    <row r="870" spans="3:10" ht="12.75">
      <c r="C870" s="16"/>
      <c r="D870" s="16"/>
      <c r="E870" s="16"/>
      <c r="F870" s="16"/>
      <c r="G870" s="16"/>
      <c r="H870" s="16"/>
      <c r="I870" s="16"/>
      <c r="J870" s="16"/>
    </row>
    <row r="871" spans="3:10" ht="12.75">
      <c r="C871" s="16"/>
      <c r="D871" s="16"/>
      <c r="E871" s="16"/>
      <c r="F871" s="16"/>
      <c r="G871" s="16"/>
      <c r="H871" s="16"/>
      <c r="I871" s="16"/>
      <c r="J871" s="16"/>
    </row>
    <row r="872" spans="3:10" ht="12.75">
      <c r="C872" s="16"/>
      <c r="D872" s="16"/>
      <c r="E872" s="16"/>
      <c r="F872" s="16"/>
      <c r="G872" s="16"/>
      <c r="H872" s="16"/>
      <c r="I872" s="16"/>
      <c r="J872" s="16"/>
    </row>
    <row r="873" spans="3:10" ht="12.75">
      <c r="C873" s="16"/>
      <c r="D873" s="16"/>
      <c r="E873" s="16"/>
      <c r="F873" s="16"/>
      <c r="G873" s="16"/>
      <c r="H873" s="16"/>
      <c r="I873" s="16"/>
      <c r="J873" s="16"/>
    </row>
    <row r="874" spans="3:10" ht="12.75">
      <c r="C874" s="16"/>
      <c r="D874" s="16"/>
      <c r="E874" s="16"/>
      <c r="F874" s="16"/>
      <c r="G874" s="16"/>
      <c r="H874" s="16"/>
      <c r="I874" s="16"/>
      <c r="J874" s="16"/>
    </row>
    <row r="875" spans="3:10" ht="12.75">
      <c r="C875" s="16"/>
      <c r="D875" s="16"/>
      <c r="E875" s="16"/>
      <c r="F875" s="16"/>
      <c r="G875" s="16"/>
      <c r="H875" s="16"/>
      <c r="I875" s="16"/>
      <c r="J875" s="16"/>
    </row>
    <row r="876" spans="3:10" ht="12.75">
      <c r="C876" s="16"/>
      <c r="D876" s="16"/>
      <c r="E876" s="16"/>
      <c r="F876" s="16"/>
      <c r="G876" s="16"/>
      <c r="H876" s="16"/>
      <c r="I876" s="16"/>
      <c r="J876" s="16"/>
    </row>
    <row r="877" spans="3:10" ht="12.75">
      <c r="C877" s="16"/>
      <c r="D877" s="16"/>
      <c r="E877" s="16"/>
      <c r="F877" s="16"/>
      <c r="G877" s="16"/>
      <c r="H877" s="16"/>
      <c r="I877" s="16"/>
      <c r="J877" s="16"/>
    </row>
    <row r="878" spans="3:10" ht="12.75">
      <c r="C878" s="16"/>
      <c r="D878" s="16"/>
      <c r="E878" s="16"/>
      <c r="F878" s="16"/>
      <c r="G878" s="16"/>
      <c r="H878" s="16"/>
      <c r="I878" s="16"/>
      <c r="J878" s="16"/>
    </row>
    <row r="879" spans="3:10" ht="12.75">
      <c r="C879" s="16"/>
      <c r="D879" s="16"/>
      <c r="E879" s="16"/>
      <c r="F879" s="16"/>
      <c r="G879" s="16"/>
      <c r="H879" s="16"/>
      <c r="I879" s="16"/>
      <c r="J879" s="16"/>
    </row>
    <row r="880" spans="3:10" ht="12.75">
      <c r="C880" s="16"/>
      <c r="D880" s="16"/>
      <c r="E880" s="16"/>
      <c r="F880" s="16"/>
      <c r="G880" s="16"/>
      <c r="H880" s="16"/>
      <c r="I880" s="16"/>
      <c r="J880" s="16"/>
    </row>
    <row r="881" spans="3:10" ht="12.75">
      <c r="C881" s="16"/>
      <c r="D881" s="16"/>
      <c r="E881" s="16"/>
      <c r="F881" s="16"/>
      <c r="G881" s="16"/>
      <c r="H881" s="16"/>
      <c r="I881" s="16"/>
      <c r="J881" s="16"/>
    </row>
    <row r="882" spans="3:10" ht="12.75">
      <c r="C882" s="16"/>
      <c r="D882" s="16"/>
      <c r="E882" s="16"/>
      <c r="F882" s="16"/>
      <c r="G882" s="16"/>
      <c r="H882" s="16"/>
      <c r="I882" s="16"/>
      <c r="J882" s="16"/>
    </row>
    <row r="883" spans="3:10" ht="12.75">
      <c r="C883" s="16"/>
      <c r="D883" s="16"/>
      <c r="E883" s="16"/>
      <c r="F883" s="16"/>
      <c r="G883" s="16"/>
      <c r="H883" s="16"/>
      <c r="I883" s="16"/>
      <c r="J883" s="16"/>
    </row>
    <row r="884" spans="3:10" ht="12.75">
      <c r="C884" s="16"/>
      <c r="D884" s="16"/>
      <c r="E884" s="16"/>
      <c r="F884" s="16"/>
      <c r="G884" s="16"/>
      <c r="H884" s="16"/>
      <c r="I884" s="16"/>
      <c r="J884" s="16"/>
    </row>
    <row r="885" spans="3:10" ht="12.75">
      <c r="C885" s="16"/>
      <c r="D885" s="16"/>
      <c r="E885" s="16"/>
      <c r="F885" s="16"/>
      <c r="G885" s="16"/>
      <c r="H885" s="16"/>
      <c r="I885" s="16"/>
      <c r="J885" s="16"/>
    </row>
    <row r="886" spans="3:10" ht="12.75">
      <c r="C886" s="16"/>
      <c r="D886" s="16"/>
      <c r="E886" s="16"/>
      <c r="F886" s="16"/>
      <c r="G886" s="16"/>
      <c r="H886" s="16"/>
      <c r="I886" s="16"/>
      <c r="J886" s="16"/>
    </row>
    <row r="887" spans="3:10" ht="12.75">
      <c r="C887" s="16"/>
      <c r="D887" s="16"/>
      <c r="E887" s="16"/>
      <c r="F887" s="16"/>
      <c r="G887" s="16"/>
      <c r="H887" s="16"/>
      <c r="I887" s="16"/>
      <c r="J887" s="16"/>
    </row>
    <row r="888" spans="3:10" ht="12.75">
      <c r="C888" s="16"/>
      <c r="D888" s="16"/>
      <c r="E888" s="16"/>
      <c r="F888" s="16"/>
      <c r="G888" s="16"/>
      <c r="H888" s="16"/>
      <c r="I888" s="16"/>
      <c r="J888" s="16"/>
    </row>
    <row r="889" spans="3:10" ht="12.75">
      <c r="C889" s="16"/>
      <c r="D889" s="16"/>
      <c r="E889" s="16"/>
      <c r="F889" s="16"/>
      <c r="G889" s="16"/>
      <c r="H889" s="16"/>
      <c r="I889" s="16"/>
      <c r="J889" s="16"/>
    </row>
    <row r="890" spans="3:10" ht="12.75">
      <c r="C890" s="16"/>
      <c r="D890" s="16"/>
      <c r="E890" s="16"/>
      <c r="F890" s="16"/>
      <c r="G890" s="16"/>
      <c r="H890" s="16"/>
      <c r="I890" s="16"/>
      <c r="J890" s="16"/>
    </row>
    <row r="891" spans="3:10" ht="12.75">
      <c r="C891" s="16"/>
      <c r="D891" s="16"/>
      <c r="E891" s="16"/>
      <c r="F891" s="16"/>
      <c r="G891" s="16"/>
      <c r="H891" s="16"/>
      <c r="I891" s="16"/>
      <c r="J891" s="16"/>
    </row>
    <row r="892" spans="3:10" ht="12.75">
      <c r="C892" s="16"/>
      <c r="D892" s="16"/>
      <c r="E892" s="16"/>
      <c r="F892" s="16"/>
      <c r="G892" s="16"/>
      <c r="H892" s="16"/>
      <c r="I892" s="16"/>
      <c r="J892" s="16"/>
    </row>
    <row r="893" spans="3:10" ht="12.75">
      <c r="C893" s="16"/>
      <c r="D893" s="16"/>
      <c r="E893" s="16"/>
      <c r="F893" s="16"/>
      <c r="G893" s="16"/>
      <c r="H893" s="16"/>
      <c r="I893" s="16"/>
      <c r="J893" s="16"/>
    </row>
    <row r="894" spans="3:10" ht="12.75">
      <c r="C894" s="16"/>
      <c r="D894" s="16"/>
      <c r="E894" s="16"/>
      <c r="F894" s="16"/>
      <c r="G894" s="16"/>
      <c r="H894" s="16"/>
      <c r="I894" s="16"/>
      <c r="J894" s="16"/>
    </row>
    <row r="895" spans="3:10" ht="12.75">
      <c r="C895" s="16"/>
      <c r="D895" s="16"/>
      <c r="E895" s="16"/>
      <c r="F895" s="16"/>
      <c r="G895" s="16"/>
      <c r="H895" s="16"/>
      <c r="I895" s="16"/>
      <c r="J895" s="16"/>
    </row>
    <row r="896" spans="3:10" ht="12.75">
      <c r="C896" s="16"/>
      <c r="D896" s="16"/>
      <c r="E896" s="16"/>
      <c r="F896" s="16"/>
      <c r="G896" s="16"/>
      <c r="H896" s="16"/>
      <c r="I896" s="16"/>
      <c r="J896" s="16"/>
    </row>
    <row r="897" spans="3:10" ht="12.75">
      <c r="C897" s="16"/>
      <c r="D897" s="16"/>
      <c r="E897" s="16"/>
      <c r="F897" s="16"/>
      <c r="G897" s="16"/>
      <c r="H897" s="16"/>
      <c r="I897" s="16"/>
      <c r="J897" s="16"/>
    </row>
    <row r="898" spans="3:10" ht="12.75">
      <c r="C898" s="16"/>
      <c r="D898" s="16"/>
      <c r="E898" s="16"/>
      <c r="F898" s="16"/>
      <c r="G898" s="16"/>
      <c r="H898" s="16"/>
      <c r="I898" s="16"/>
      <c r="J898" s="16"/>
    </row>
    <row r="899" spans="3:10" ht="12.75">
      <c r="C899" s="16"/>
      <c r="D899" s="16"/>
      <c r="E899" s="16"/>
      <c r="F899" s="16"/>
      <c r="G899" s="16"/>
      <c r="H899" s="16"/>
      <c r="I899" s="16"/>
      <c r="J899" s="16"/>
    </row>
    <row r="900" spans="3:10" ht="12.75">
      <c r="C900" s="16"/>
      <c r="D900" s="16"/>
      <c r="E900" s="16"/>
      <c r="F900" s="16"/>
      <c r="G900" s="16"/>
      <c r="H900" s="16"/>
      <c r="I900" s="16"/>
      <c r="J900" s="16"/>
    </row>
    <row r="901" spans="3:10" ht="12.75">
      <c r="C901" s="16"/>
      <c r="D901" s="16"/>
      <c r="E901" s="16"/>
      <c r="F901" s="16"/>
      <c r="G901" s="16"/>
      <c r="H901" s="16"/>
      <c r="I901" s="16"/>
      <c r="J901" s="16"/>
    </row>
    <row r="902" spans="3:10" ht="12.75">
      <c r="C902" s="16"/>
      <c r="D902" s="16"/>
      <c r="E902" s="16"/>
      <c r="F902" s="16"/>
      <c r="G902" s="16"/>
      <c r="H902" s="16"/>
      <c r="I902" s="16"/>
      <c r="J902" s="16"/>
    </row>
    <row r="903" spans="3:10" ht="12.75">
      <c r="C903" s="16"/>
      <c r="D903" s="16"/>
      <c r="E903" s="16"/>
      <c r="F903" s="16"/>
      <c r="G903" s="16"/>
      <c r="H903" s="16"/>
      <c r="I903" s="16"/>
      <c r="J903" s="16"/>
    </row>
    <row r="904" spans="3:10" ht="12.75">
      <c r="C904" s="16"/>
      <c r="D904" s="16"/>
      <c r="E904" s="16"/>
      <c r="F904" s="16"/>
      <c r="G904" s="16"/>
      <c r="H904" s="16"/>
      <c r="I904" s="16"/>
      <c r="J904" s="16"/>
    </row>
    <row r="905" spans="3:10" ht="12.75">
      <c r="C905" s="16"/>
      <c r="D905" s="16"/>
      <c r="E905" s="16"/>
      <c r="F905" s="16"/>
      <c r="G905" s="16"/>
      <c r="H905" s="16"/>
      <c r="I905" s="16"/>
      <c r="J905" s="16"/>
    </row>
    <row r="906" spans="3:10" ht="12.75">
      <c r="C906" s="16"/>
      <c r="D906" s="16"/>
      <c r="E906" s="16"/>
      <c r="F906" s="16"/>
      <c r="G906" s="16"/>
      <c r="H906" s="16"/>
      <c r="I906" s="16"/>
      <c r="J906" s="16"/>
    </row>
    <row r="907" spans="3:10" ht="12.75">
      <c r="C907" s="16"/>
      <c r="D907" s="16"/>
      <c r="E907" s="16"/>
      <c r="F907" s="16"/>
      <c r="G907" s="16"/>
      <c r="H907" s="16"/>
      <c r="I907" s="16"/>
      <c r="J907" s="16"/>
    </row>
    <row r="908" spans="3:10" ht="12.75">
      <c r="C908" s="16"/>
      <c r="D908" s="16"/>
      <c r="E908" s="16"/>
      <c r="F908" s="16"/>
      <c r="G908" s="16"/>
      <c r="H908" s="16"/>
      <c r="I908" s="16"/>
      <c r="J908" s="16"/>
    </row>
    <row r="909" spans="3:10" ht="12.75">
      <c r="C909" s="16"/>
      <c r="D909" s="16"/>
      <c r="E909" s="16"/>
      <c r="F909" s="16"/>
      <c r="G909" s="16"/>
      <c r="H909" s="16"/>
      <c r="I909" s="16"/>
      <c r="J909" s="16"/>
    </row>
    <row r="910" spans="3:10" ht="12.75">
      <c r="C910" s="16"/>
      <c r="D910" s="16"/>
      <c r="E910" s="16"/>
      <c r="F910" s="16"/>
      <c r="G910" s="16"/>
      <c r="H910" s="16"/>
      <c r="I910" s="16"/>
      <c r="J910" s="16"/>
    </row>
    <row r="911" spans="3:10" ht="12.75">
      <c r="C911" s="16"/>
      <c r="D911" s="16"/>
      <c r="E911" s="16"/>
      <c r="F911" s="16"/>
      <c r="G911" s="16"/>
      <c r="H911" s="16"/>
      <c r="I911" s="16"/>
      <c r="J911" s="16"/>
    </row>
    <row r="912" spans="3:10" ht="12.75">
      <c r="C912" s="16"/>
      <c r="D912" s="16"/>
      <c r="E912" s="16"/>
      <c r="F912" s="16"/>
      <c r="G912" s="16"/>
      <c r="H912" s="16"/>
      <c r="I912" s="16"/>
      <c r="J912" s="16"/>
    </row>
    <row r="913" spans="3:10" ht="12.75">
      <c r="C913" s="16"/>
      <c r="D913" s="16"/>
      <c r="E913" s="16"/>
      <c r="F913" s="16"/>
      <c r="G913" s="16"/>
      <c r="H913" s="16"/>
      <c r="I913" s="16"/>
      <c r="J913" s="16"/>
    </row>
    <row r="914" spans="3:10" ht="12.75">
      <c r="C914" s="16"/>
      <c r="D914" s="16"/>
      <c r="E914" s="16"/>
      <c r="F914" s="16"/>
      <c r="G914" s="16"/>
      <c r="H914" s="16"/>
      <c r="I914" s="16"/>
      <c r="J914" s="16"/>
    </row>
    <row r="915" spans="3:10" ht="12.75">
      <c r="C915" s="16"/>
      <c r="D915" s="16"/>
      <c r="E915" s="16"/>
      <c r="F915" s="16"/>
      <c r="G915" s="16"/>
      <c r="H915" s="16"/>
      <c r="I915" s="16"/>
      <c r="J915" s="16"/>
    </row>
    <row r="916" spans="3:10" ht="12.75">
      <c r="C916" s="16"/>
      <c r="D916" s="16"/>
      <c r="E916" s="16"/>
      <c r="F916" s="16"/>
      <c r="G916" s="16"/>
      <c r="H916" s="16"/>
      <c r="I916" s="16"/>
      <c r="J916" s="16"/>
    </row>
    <row r="917" spans="3:10" ht="12.75">
      <c r="C917" s="16"/>
      <c r="D917" s="16"/>
      <c r="E917" s="16"/>
      <c r="F917" s="16"/>
      <c r="G917" s="16"/>
      <c r="H917" s="16"/>
      <c r="I917" s="16"/>
      <c r="J917" s="16"/>
    </row>
    <row r="918" spans="3:10" ht="12.75">
      <c r="C918" s="16"/>
      <c r="D918" s="16"/>
      <c r="E918" s="16"/>
      <c r="F918" s="16"/>
      <c r="G918" s="16"/>
      <c r="H918" s="16"/>
      <c r="I918" s="16"/>
      <c r="J918" s="16"/>
    </row>
    <row r="919" spans="3:10" ht="12.75">
      <c r="C919" s="16"/>
      <c r="D919" s="16"/>
      <c r="E919" s="16"/>
      <c r="F919" s="16"/>
      <c r="G919" s="16"/>
      <c r="H919" s="16"/>
      <c r="I919" s="16"/>
      <c r="J919" s="16"/>
    </row>
    <row r="920" spans="3:10" ht="12.75">
      <c r="C920" s="16"/>
      <c r="D920" s="16"/>
      <c r="E920" s="16"/>
      <c r="F920" s="16"/>
      <c r="G920" s="16"/>
      <c r="H920" s="16"/>
      <c r="I920" s="16"/>
      <c r="J920" s="16"/>
    </row>
    <row r="921" spans="3:10" ht="12.75">
      <c r="C921" s="16"/>
      <c r="D921" s="16"/>
      <c r="E921" s="16"/>
      <c r="F921" s="16"/>
      <c r="G921" s="16"/>
      <c r="H921" s="16"/>
      <c r="I921" s="16"/>
      <c r="J921" s="16"/>
    </row>
    <row r="922" spans="3:10" ht="12.75">
      <c r="C922" s="16"/>
      <c r="D922" s="16"/>
      <c r="E922" s="16"/>
      <c r="F922" s="16"/>
      <c r="G922" s="16"/>
      <c r="H922" s="16"/>
      <c r="I922" s="16"/>
      <c r="J922" s="16"/>
    </row>
    <row r="923" spans="3:10" ht="12.75">
      <c r="C923" s="16"/>
      <c r="D923" s="16"/>
      <c r="E923" s="16"/>
      <c r="F923" s="16"/>
      <c r="G923" s="16"/>
      <c r="H923" s="16"/>
      <c r="I923" s="16"/>
      <c r="J923" s="16"/>
    </row>
    <row r="924" spans="3:10" ht="12.75">
      <c r="C924" s="16"/>
      <c r="D924" s="16"/>
      <c r="E924" s="16"/>
      <c r="F924" s="16"/>
      <c r="G924" s="16"/>
      <c r="H924" s="16"/>
      <c r="I924" s="16"/>
      <c r="J924" s="16"/>
    </row>
    <row r="925" spans="3:10" ht="12.75">
      <c r="C925" s="16"/>
      <c r="D925" s="16"/>
      <c r="E925" s="16"/>
      <c r="F925" s="16"/>
      <c r="G925" s="16"/>
      <c r="H925" s="16"/>
      <c r="I925" s="16"/>
      <c r="J925" s="16"/>
    </row>
    <row r="926" spans="3:10" ht="12.75">
      <c r="C926" s="16"/>
      <c r="D926" s="16"/>
      <c r="E926" s="16"/>
      <c r="F926" s="16"/>
      <c r="G926" s="16"/>
      <c r="H926" s="16"/>
      <c r="I926" s="16"/>
      <c r="J926" s="16"/>
    </row>
    <row r="927" spans="3:10" ht="12.75">
      <c r="C927" s="16"/>
      <c r="D927" s="16"/>
      <c r="E927" s="16"/>
      <c r="F927" s="16"/>
      <c r="G927" s="16"/>
      <c r="H927" s="16"/>
      <c r="I927" s="16"/>
      <c r="J927" s="16"/>
    </row>
    <row r="928" spans="3:10" ht="12.75">
      <c r="C928" s="16"/>
      <c r="D928" s="16"/>
      <c r="E928" s="16"/>
      <c r="F928" s="16"/>
      <c r="G928" s="16"/>
      <c r="H928" s="16"/>
      <c r="I928" s="16"/>
      <c r="J928" s="16"/>
    </row>
    <row r="929" spans="3:10" ht="12.75">
      <c r="C929" s="16"/>
      <c r="D929" s="16"/>
      <c r="E929" s="16"/>
      <c r="F929" s="16"/>
      <c r="G929" s="16"/>
      <c r="H929" s="16"/>
      <c r="I929" s="16"/>
      <c r="J929" s="16"/>
    </row>
    <row r="930" spans="3:10" ht="12.75">
      <c r="C930" s="16"/>
      <c r="D930" s="16"/>
      <c r="E930" s="16"/>
      <c r="F930" s="16"/>
      <c r="G930" s="16"/>
      <c r="H930" s="16"/>
      <c r="I930" s="16"/>
      <c r="J930" s="16"/>
    </row>
    <row r="931" spans="3:10" ht="12.75">
      <c r="C931" s="16"/>
      <c r="D931" s="16"/>
      <c r="E931" s="16"/>
      <c r="F931" s="16"/>
      <c r="G931" s="16"/>
      <c r="H931" s="16"/>
      <c r="I931" s="16"/>
      <c r="J931" s="16"/>
    </row>
    <row r="932" spans="3:10" ht="12.75">
      <c r="C932" s="16"/>
      <c r="D932" s="16"/>
      <c r="E932" s="16"/>
      <c r="F932" s="16"/>
      <c r="G932" s="16"/>
      <c r="H932" s="16"/>
      <c r="I932" s="16"/>
      <c r="J932" s="16"/>
    </row>
    <row r="933" spans="3:10" ht="12.75">
      <c r="C933" s="16"/>
      <c r="D933" s="16"/>
      <c r="E933" s="16"/>
      <c r="F933" s="16"/>
      <c r="G933" s="16"/>
      <c r="H933" s="16"/>
      <c r="I933" s="16"/>
      <c r="J933" s="16"/>
    </row>
    <row r="934" spans="3:10" ht="12.75">
      <c r="C934" s="16"/>
      <c r="D934" s="16"/>
      <c r="E934" s="16"/>
      <c r="F934" s="16"/>
      <c r="G934" s="16"/>
      <c r="H934" s="16"/>
      <c r="I934" s="16"/>
      <c r="J934" s="16"/>
    </row>
    <row r="935" spans="3:10" ht="12.75">
      <c r="C935" s="16"/>
      <c r="D935" s="16"/>
      <c r="E935" s="16"/>
      <c r="F935" s="16"/>
      <c r="G935" s="16"/>
      <c r="H935" s="16"/>
      <c r="I935" s="16"/>
      <c r="J935" s="16"/>
    </row>
    <row r="936" spans="3:10" ht="12.75">
      <c r="C936" s="16"/>
      <c r="D936" s="16"/>
      <c r="E936" s="16"/>
      <c r="F936" s="16"/>
      <c r="G936" s="16"/>
      <c r="H936" s="16"/>
      <c r="I936" s="16"/>
      <c r="J936" s="16"/>
    </row>
    <row r="937" spans="3:10" ht="12.75">
      <c r="C937" s="16"/>
      <c r="D937" s="16"/>
      <c r="E937" s="16"/>
      <c r="F937" s="16"/>
      <c r="G937" s="16"/>
      <c r="H937" s="16"/>
      <c r="I937" s="16"/>
      <c r="J937" s="16"/>
    </row>
    <row r="938" spans="3:10" ht="12.75">
      <c r="C938" s="16"/>
      <c r="D938" s="16"/>
      <c r="E938" s="16"/>
      <c r="F938" s="16"/>
      <c r="G938" s="16"/>
      <c r="H938" s="16"/>
      <c r="I938" s="16"/>
      <c r="J938" s="16"/>
    </row>
    <row r="939" spans="3:10" ht="12.75">
      <c r="C939" s="16"/>
      <c r="D939" s="16"/>
      <c r="E939" s="16"/>
      <c r="F939" s="16"/>
      <c r="G939" s="16"/>
      <c r="H939" s="16"/>
      <c r="I939" s="16"/>
      <c r="J939" s="16"/>
    </row>
    <row r="940" spans="3:10" ht="12.75">
      <c r="C940" s="16"/>
      <c r="D940" s="16"/>
      <c r="E940" s="16"/>
      <c r="F940" s="16"/>
      <c r="G940" s="16"/>
      <c r="H940" s="16"/>
      <c r="I940" s="16"/>
      <c r="J940" s="16"/>
    </row>
    <row r="941" spans="3:10" ht="12.75">
      <c r="C941" s="16"/>
      <c r="D941" s="16"/>
      <c r="E941" s="16"/>
      <c r="F941" s="16"/>
      <c r="G941" s="16"/>
      <c r="H941" s="16"/>
      <c r="I941" s="16"/>
      <c r="J941" s="16"/>
    </row>
    <row r="942" spans="3:10" ht="12.75">
      <c r="C942" s="16"/>
      <c r="D942" s="16"/>
      <c r="E942" s="16"/>
      <c r="F942" s="16"/>
      <c r="G942" s="16"/>
      <c r="H942" s="16"/>
      <c r="I942" s="16"/>
      <c r="J942" s="16"/>
    </row>
    <row r="943" spans="3:10" ht="12.75">
      <c r="C943" s="16"/>
      <c r="D943" s="16"/>
      <c r="E943" s="16"/>
      <c r="F943" s="16"/>
      <c r="G943" s="16"/>
      <c r="H943" s="16"/>
      <c r="I943" s="16"/>
      <c r="J943" s="16"/>
    </row>
    <row r="944" spans="3:10" ht="12.75">
      <c r="C944" s="16"/>
      <c r="D944" s="16"/>
      <c r="E944" s="16"/>
      <c r="F944" s="16"/>
      <c r="G944" s="16"/>
      <c r="H944" s="16"/>
      <c r="I944" s="16"/>
      <c r="J944" s="16"/>
    </row>
    <row r="945" spans="3:10" ht="12.75">
      <c r="C945" s="16"/>
      <c r="D945" s="16"/>
      <c r="E945" s="16"/>
      <c r="F945" s="16"/>
      <c r="G945" s="16"/>
      <c r="H945" s="16"/>
      <c r="I945" s="16"/>
      <c r="J945" s="16"/>
    </row>
    <row r="946" spans="3:10" ht="12.75">
      <c r="C946" s="16"/>
      <c r="D946" s="16"/>
      <c r="E946" s="16"/>
      <c r="F946" s="16"/>
      <c r="G946" s="16"/>
      <c r="H946" s="16"/>
      <c r="I946" s="16"/>
      <c r="J946" s="16"/>
    </row>
    <row r="947" spans="3:10" ht="12.75">
      <c r="C947" s="16"/>
      <c r="D947" s="16"/>
      <c r="E947" s="16"/>
      <c r="F947" s="16"/>
      <c r="G947" s="16"/>
      <c r="H947" s="16"/>
      <c r="I947" s="16"/>
      <c r="J947" s="16"/>
    </row>
    <row r="948" spans="3:10" ht="12.75">
      <c r="C948" s="16"/>
      <c r="D948" s="16"/>
      <c r="E948" s="16"/>
      <c r="F948" s="16"/>
      <c r="G948" s="16"/>
      <c r="H948" s="16"/>
      <c r="I948" s="16"/>
      <c r="J948" s="16"/>
    </row>
    <row r="949" spans="3:10" ht="12.75">
      <c r="C949" s="16"/>
      <c r="D949" s="16"/>
      <c r="E949" s="16"/>
      <c r="F949" s="16"/>
      <c r="G949" s="16"/>
      <c r="H949" s="16"/>
      <c r="I949" s="16"/>
      <c r="J949" s="16"/>
    </row>
    <row r="950" spans="3:10" ht="12.75">
      <c r="C950" s="16"/>
      <c r="D950" s="16"/>
      <c r="E950" s="16"/>
      <c r="F950" s="16"/>
      <c r="G950" s="16"/>
      <c r="H950" s="16"/>
      <c r="I950" s="16"/>
      <c r="J950" s="16"/>
    </row>
    <row r="951" spans="3:10" ht="12.75">
      <c r="C951" s="16"/>
      <c r="D951" s="16"/>
      <c r="E951" s="16"/>
      <c r="F951" s="16"/>
      <c r="G951" s="16"/>
      <c r="H951" s="16"/>
      <c r="I951" s="16"/>
      <c r="J951" s="16"/>
    </row>
    <row r="952" spans="3:10" ht="12.75">
      <c r="C952" s="16"/>
      <c r="D952" s="16"/>
      <c r="E952" s="16"/>
      <c r="F952" s="16"/>
      <c r="G952" s="16"/>
      <c r="H952" s="16"/>
      <c r="I952" s="16"/>
      <c r="J952" s="16"/>
    </row>
    <row r="953" spans="3:10" ht="12.75">
      <c r="C953" s="16"/>
      <c r="D953" s="16"/>
      <c r="E953" s="16"/>
      <c r="F953" s="16"/>
      <c r="G953" s="16"/>
      <c r="H953" s="16"/>
      <c r="I953" s="16"/>
      <c r="J953" s="16"/>
    </row>
    <row r="954" spans="3:10" ht="12.75">
      <c r="C954" s="16"/>
      <c r="D954" s="16"/>
      <c r="E954" s="16"/>
      <c r="F954" s="16"/>
      <c r="G954" s="16"/>
      <c r="H954" s="16"/>
      <c r="I954" s="16"/>
      <c r="J954" s="16"/>
    </row>
    <row r="955" spans="3:10" ht="12.75">
      <c r="C955" s="16"/>
      <c r="D955" s="16"/>
      <c r="E955" s="16"/>
      <c r="F955" s="16"/>
      <c r="G955" s="16"/>
      <c r="H955" s="16"/>
      <c r="I955" s="16"/>
      <c r="J955" s="16"/>
    </row>
    <row r="956" spans="3:10" ht="12.75">
      <c r="C956" s="16"/>
      <c r="D956" s="16"/>
      <c r="E956" s="16"/>
      <c r="F956" s="16"/>
      <c r="G956" s="16"/>
      <c r="H956" s="16"/>
      <c r="I956" s="16"/>
      <c r="J956" s="16"/>
    </row>
    <row r="957" spans="3:10" ht="12.75">
      <c r="C957" s="16"/>
      <c r="D957" s="16"/>
      <c r="E957" s="16"/>
      <c r="F957" s="16"/>
      <c r="G957" s="16"/>
      <c r="H957" s="16"/>
      <c r="I957" s="16"/>
      <c r="J957" s="16"/>
    </row>
    <row r="958" spans="3:10" ht="12.75">
      <c r="C958" s="16"/>
      <c r="D958" s="16"/>
      <c r="E958" s="16"/>
      <c r="F958" s="16"/>
      <c r="G958" s="16"/>
      <c r="H958" s="16"/>
      <c r="I958" s="16"/>
      <c r="J958" s="16"/>
    </row>
    <row r="959" spans="3:10" ht="12.75">
      <c r="C959" s="16"/>
      <c r="D959" s="16"/>
      <c r="E959" s="16"/>
      <c r="F959" s="16"/>
      <c r="G959" s="16"/>
      <c r="H959" s="16"/>
      <c r="I959" s="16"/>
      <c r="J959" s="16"/>
    </row>
    <row r="960" spans="3:10" ht="12.75">
      <c r="C960" s="16"/>
      <c r="D960" s="16"/>
      <c r="E960" s="16"/>
      <c r="F960" s="16"/>
      <c r="G960" s="16"/>
      <c r="H960" s="16"/>
      <c r="I960" s="16"/>
      <c r="J960" s="16"/>
    </row>
    <row r="961" spans="3:10" ht="12.75">
      <c r="C961" s="16"/>
      <c r="D961" s="16"/>
      <c r="E961" s="16"/>
      <c r="F961" s="16"/>
      <c r="G961" s="16"/>
      <c r="H961" s="16"/>
      <c r="I961" s="16"/>
      <c r="J961" s="16"/>
    </row>
    <row r="962" spans="3:10" ht="12.75">
      <c r="C962" s="16"/>
      <c r="D962" s="16"/>
      <c r="E962" s="16"/>
      <c r="F962" s="16"/>
      <c r="G962" s="16"/>
      <c r="H962" s="16"/>
      <c r="I962" s="16"/>
      <c r="J962" s="16"/>
    </row>
    <row r="963" spans="3:10" ht="12.75">
      <c r="C963" s="16"/>
      <c r="D963" s="16"/>
      <c r="E963" s="16"/>
      <c r="F963" s="16"/>
      <c r="G963" s="16"/>
      <c r="H963" s="16"/>
      <c r="I963" s="16"/>
      <c r="J963" s="16"/>
    </row>
    <row r="964" spans="3:10" ht="12.75">
      <c r="C964" s="16"/>
      <c r="D964" s="16"/>
      <c r="E964" s="16"/>
      <c r="F964" s="16"/>
      <c r="G964" s="16"/>
      <c r="H964" s="16"/>
      <c r="I964" s="16"/>
      <c r="J964" s="16"/>
    </row>
    <row r="965" spans="3:10" ht="12.75">
      <c r="C965" s="16"/>
      <c r="D965" s="16"/>
      <c r="E965" s="16"/>
      <c r="F965" s="16"/>
      <c r="G965" s="16"/>
      <c r="H965" s="16"/>
      <c r="I965" s="16"/>
      <c r="J965" s="16"/>
    </row>
    <row r="966" spans="3:10" ht="12.75">
      <c r="C966" s="16"/>
      <c r="D966" s="16"/>
      <c r="E966" s="16"/>
      <c r="F966" s="16"/>
      <c r="G966" s="16"/>
      <c r="H966" s="16"/>
      <c r="I966" s="16"/>
      <c r="J966" s="16"/>
    </row>
    <row r="967" spans="3:10" ht="12.75">
      <c r="C967" s="16"/>
      <c r="D967" s="16"/>
      <c r="E967" s="16"/>
      <c r="F967" s="16"/>
      <c r="G967" s="16"/>
      <c r="H967" s="16"/>
      <c r="I967" s="16"/>
      <c r="J967" s="16"/>
    </row>
    <row r="968" spans="3:10" ht="12.75">
      <c r="C968" s="16"/>
      <c r="D968" s="16"/>
      <c r="E968" s="16"/>
      <c r="F968" s="16"/>
      <c r="G968" s="16"/>
      <c r="H968" s="16"/>
      <c r="I968" s="16"/>
      <c r="J968" s="16"/>
    </row>
    <row r="969" spans="3:10" ht="12.75">
      <c r="C969" s="16"/>
      <c r="D969" s="16"/>
      <c r="E969" s="16"/>
      <c r="F969" s="16"/>
      <c r="G969" s="16"/>
      <c r="H969" s="16"/>
      <c r="I969" s="16"/>
      <c r="J969" s="16"/>
    </row>
    <row r="970" spans="3:10" ht="12.75">
      <c r="C970" s="16"/>
      <c r="D970" s="16"/>
      <c r="E970" s="16"/>
      <c r="F970" s="16"/>
      <c r="G970" s="16"/>
      <c r="H970" s="16"/>
      <c r="I970" s="16"/>
      <c r="J970" s="16"/>
    </row>
    <row r="971" spans="3:10" ht="12.75">
      <c r="C971" s="16"/>
      <c r="D971" s="16"/>
      <c r="E971" s="16"/>
      <c r="F971" s="16"/>
      <c r="G971" s="16"/>
      <c r="H971" s="16"/>
      <c r="I971" s="16"/>
      <c r="J971" s="16"/>
    </row>
    <row r="972" spans="3:10" ht="12.75">
      <c r="C972" s="16"/>
      <c r="D972" s="16"/>
      <c r="E972" s="16"/>
      <c r="F972" s="16"/>
      <c r="G972" s="16"/>
      <c r="H972" s="16"/>
      <c r="I972" s="16"/>
      <c r="J972" s="16"/>
    </row>
    <row r="973" spans="3:10" ht="12.75">
      <c r="C973" s="16"/>
      <c r="D973" s="16"/>
      <c r="E973" s="16"/>
      <c r="F973" s="16"/>
      <c r="G973" s="16"/>
      <c r="H973" s="16"/>
      <c r="I973" s="16"/>
      <c r="J973" s="16"/>
    </row>
    <row r="974" spans="3:10" ht="12.75">
      <c r="C974" s="16"/>
      <c r="D974" s="16"/>
      <c r="E974" s="16"/>
      <c r="F974" s="16"/>
      <c r="G974" s="16"/>
      <c r="H974" s="16"/>
      <c r="I974" s="16"/>
      <c r="J974" s="16"/>
    </row>
    <row r="975" spans="3:10" ht="12.75">
      <c r="C975" s="16"/>
      <c r="D975" s="16"/>
      <c r="E975" s="16"/>
      <c r="F975" s="16"/>
      <c r="G975" s="16"/>
      <c r="H975" s="16"/>
      <c r="I975" s="16"/>
      <c r="J975" s="16"/>
    </row>
    <row r="976" spans="3:10" ht="12.75">
      <c r="C976" s="16"/>
      <c r="D976" s="16"/>
      <c r="E976" s="16"/>
      <c r="F976" s="16"/>
      <c r="G976" s="16"/>
      <c r="H976" s="16"/>
      <c r="I976" s="16"/>
      <c r="J976" s="16"/>
    </row>
    <row r="977" spans="3:10" ht="12.75">
      <c r="C977" s="16"/>
      <c r="D977" s="16"/>
      <c r="E977" s="16"/>
      <c r="F977" s="16"/>
      <c r="G977" s="16"/>
      <c r="H977" s="16"/>
      <c r="I977" s="16"/>
      <c r="J977" s="16"/>
    </row>
    <row r="978" spans="3:10" ht="12.75">
      <c r="C978" s="16"/>
      <c r="D978" s="16"/>
      <c r="E978" s="16"/>
      <c r="F978" s="16"/>
      <c r="G978" s="16"/>
      <c r="H978" s="16"/>
      <c r="I978" s="16"/>
      <c r="J978" s="16"/>
    </row>
    <row r="979" spans="3:10" ht="12.75">
      <c r="C979" s="16"/>
      <c r="D979" s="16"/>
      <c r="E979" s="16"/>
      <c r="F979" s="16"/>
      <c r="G979" s="16"/>
      <c r="H979" s="16"/>
      <c r="I979" s="16"/>
      <c r="J979" s="16"/>
    </row>
    <row r="980" spans="3:10" ht="12.75">
      <c r="C980" s="16"/>
      <c r="D980" s="16"/>
      <c r="E980" s="16"/>
      <c r="F980" s="16"/>
      <c r="G980" s="16"/>
      <c r="H980" s="16"/>
      <c r="I980" s="16"/>
      <c r="J980" s="16"/>
    </row>
    <row r="981" spans="3:10" ht="12.75">
      <c r="C981" s="16"/>
      <c r="D981" s="16"/>
      <c r="E981" s="16"/>
      <c r="F981" s="16"/>
      <c r="G981" s="16"/>
      <c r="H981" s="16"/>
      <c r="I981" s="16"/>
      <c r="J981" s="16"/>
    </row>
    <row r="982" spans="3:10" ht="12.75">
      <c r="C982" s="16"/>
      <c r="D982" s="16"/>
      <c r="E982" s="16"/>
      <c r="F982" s="16"/>
      <c r="G982" s="16"/>
      <c r="H982" s="16"/>
      <c r="I982" s="16"/>
      <c r="J982" s="16"/>
    </row>
    <row r="983" spans="3:10" ht="12.75">
      <c r="C983" s="16"/>
      <c r="D983" s="16"/>
      <c r="E983" s="16"/>
      <c r="F983" s="16"/>
      <c r="G983" s="16"/>
      <c r="H983" s="16"/>
      <c r="I983" s="16"/>
      <c r="J983" s="16"/>
    </row>
    <row r="984" spans="3:10" ht="12.75">
      <c r="C984" s="16"/>
      <c r="D984" s="16"/>
      <c r="E984" s="16"/>
      <c r="F984" s="16"/>
      <c r="G984" s="16"/>
      <c r="H984" s="16"/>
      <c r="I984" s="16"/>
      <c r="J984" s="16"/>
    </row>
    <row r="985" spans="3:10" ht="12.75">
      <c r="C985" s="16"/>
      <c r="D985" s="16"/>
      <c r="E985" s="16"/>
      <c r="F985" s="16"/>
      <c r="G985" s="16"/>
      <c r="H985" s="16"/>
      <c r="I985" s="16"/>
      <c r="J985" s="16"/>
    </row>
    <row r="986" spans="3:10" ht="12.75">
      <c r="C986" s="16"/>
      <c r="D986" s="16"/>
      <c r="E986" s="16"/>
      <c r="F986" s="16"/>
      <c r="G986" s="16"/>
      <c r="H986" s="16"/>
      <c r="I986" s="16"/>
      <c r="J986" s="16"/>
    </row>
    <row r="987" spans="3:10" ht="12.75">
      <c r="C987" s="16"/>
      <c r="D987" s="16"/>
      <c r="E987" s="16"/>
      <c r="F987" s="16"/>
      <c r="G987" s="16"/>
      <c r="H987" s="16"/>
      <c r="I987" s="16"/>
      <c r="J987" s="16"/>
    </row>
    <row r="988" spans="3:10" ht="12.75">
      <c r="C988" s="16"/>
      <c r="D988" s="16"/>
      <c r="E988" s="16"/>
      <c r="F988" s="16"/>
      <c r="G988" s="16"/>
      <c r="H988" s="16"/>
      <c r="I988" s="16"/>
      <c r="J988" s="16"/>
    </row>
    <row r="989" spans="3:10" ht="12.75">
      <c r="C989" s="16"/>
      <c r="D989" s="16"/>
      <c r="E989" s="16"/>
      <c r="F989" s="16"/>
      <c r="G989" s="16"/>
      <c r="H989" s="16"/>
      <c r="I989" s="16"/>
      <c r="J989" s="16"/>
    </row>
    <row r="990" spans="3:10" ht="12.75">
      <c r="C990" s="16"/>
      <c r="D990" s="16"/>
      <c r="E990" s="16"/>
      <c r="F990" s="16"/>
      <c r="G990" s="16"/>
      <c r="H990" s="16"/>
      <c r="I990" s="16"/>
      <c r="J990" s="16"/>
    </row>
    <row r="991" spans="3:10" ht="12.75">
      <c r="C991" s="16"/>
      <c r="D991" s="16"/>
      <c r="E991" s="16"/>
      <c r="F991" s="16"/>
      <c r="G991" s="16"/>
      <c r="H991" s="16"/>
      <c r="I991" s="16"/>
      <c r="J991" s="16"/>
    </row>
    <row r="992" spans="3:10" ht="12.75">
      <c r="C992" s="16"/>
      <c r="D992" s="16"/>
      <c r="E992" s="16"/>
      <c r="F992" s="16"/>
      <c r="G992" s="16"/>
      <c r="H992" s="16"/>
      <c r="I992" s="16"/>
      <c r="J992" s="16"/>
    </row>
    <row r="993" spans="3:10" ht="12.75">
      <c r="C993" s="16"/>
      <c r="D993" s="16"/>
      <c r="E993" s="16"/>
      <c r="F993" s="16"/>
      <c r="G993" s="16"/>
      <c r="H993" s="16"/>
      <c r="I993" s="16"/>
      <c r="J993" s="16"/>
    </row>
    <row r="994" spans="3:10" ht="12.75">
      <c r="C994" s="16"/>
      <c r="D994" s="16"/>
      <c r="E994" s="16"/>
      <c r="F994" s="16"/>
      <c r="G994" s="16"/>
      <c r="H994" s="16"/>
      <c r="I994" s="16"/>
      <c r="J994" s="16"/>
    </row>
    <row r="995" spans="3:10" ht="12.75">
      <c r="C995" s="16"/>
      <c r="D995" s="16"/>
      <c r="E995" s="16"/>
      <c r="F995" s="16"/>
      <c r="G995" s="16"/>
      <c r="H995" s="16"/>
      <c r="I995" s="16"/>
      <c r="J995" s="16"/>
    </row>
    <row r="996" spans="3:10" ht="12.75">
      <c r="C996" s="16"/>
      <c r="D996" s="16"/>
      <c r="E996" s="16"/>
      <c r="F996" s="16"/>
      <c r="G996" s="16"/>
      <c r="H996" s="16"/>
      <c r="I996" s="16"/>
      <c r="J996" s="16"/>
    </row>
    <row r="997" spans="3:10" ht="12.75">
      <c r="C997" s="16"/>
      <c r="D997" s="16"/>
      <c r="E997" s="16"/>
      <c r="F997" s="16"/>
      <c r="G997" s="16"/>
      <c r="H997" s="16"/>
      <c r="I997" s="16"/>
      <c r="J997" s="16"/>
    </row>
    <row r="998" spans="3:10" ht="12.75">
      <c r="C998" s="16"/>
      <c r="D998" s="16"/>
      <c r="E998" s="16"/>
      <c r="F998" s="16"/>
      <c r="G998" s="16"/>
      <c r="H998" s="16"/>
      <c r="I998" s="16"/>
      <c r="J998" s="16"/>
    </row>
    <row r="999" spans="3:10" ht="12.75">
      <c r="C999" s="16"/>
      <c r="D999" s="16"/>
      <c r="E999" s="16"/>
      <c r="F999" s="16"/>
      <c r="G999" s="16"/>
      <c r="H999" s="16"/>
      <c r="I999" s="16"/>
      <c r="J999" s="16"/>
    </row>
    <row r="1000" spans="3:10" ht="12.75">
      <c r="C1000" s="16"/>
      <c r="D1000" s="16"/>
      <c r="E1000" s="16"/>
      <c r="F1000" s="16"/>
      <c r="G1000" s="16"/>
      <c r="H1000" s="16"/>
      <c r="I1000" s="16"/>
      <c r="J1000" s="16"/>
    </row>
    <row r="1001" spans="3:10" ht="12.75">
      <c r="C1001" s="16"/>
      <c r="D1001" s="16"/>
      <c r="E1001" s="16"/>
      <c r="F1001" s="16"/>
      <c r="G1001" s="16"/>
      <c r="H1001" s="16"/>
      <c r="I1001" s="16"/>
      <c r="J1001" s="16"/>
    </row>
    <row r="1002" spans="3:10" ht="12.75">
      <c r="C1002" s="16"/>
      <c r="D1002" s="16"/>
      <c r="E1002" s="16"/>
      <c r="F1002" s="16"/>
      <c r="G1002" s="16"/>
      <c r="H1002" s="16"/>
      <c r="I1002" s="16"/>
      <c r="J1002" s="16"/>
    </row>
    <row r="1003" spans="3:10" ht="12.75">
      <c r="C1003" s="16"/>
      <c r="D1003" s="16"/>
      <c r="E1003" s="16"/>
      <c r="F1003" s="16"/>
      <c r="G1003" s="16"/>
      <c r="H1003" s="16"/>
      <c r="I1003" s="16"/>
      <c r="J1003" s="16"/>
    </row>
    <row r="1004" spans="3:10" ht="12.75">
      <c r="C1004" s="16"/>
      <c r="D1004" s="16"/>
      <c r="E1004" s="16"/>
      <c r="F1004" s="16"/>
      <c r="G1004" s="16"/>
      <c r="H1004" s="16"/>
      <c r="I1004" s="16"/>
      <c r="J1004" s="16"/>
    </row>
    <row r="1005" spans="3:10" ht="12.75">
      <c r="C1005" s="16"/>
      <c r="D1005" s="16"/>
      <c r="E1005" s="16"/>
      <c r="F1005" s="16"/>
      <c r="G1005" s="16"/>
      <c r="H1005" s="16"/>
      <c r="I1005" s="16"/>
      <c r="J1005" s="16"/>
    </row>
    <row r="1006" spans="3:10" ht="12.75">
      <c r="C1006" s="16"/>
      <c r="D1006" s="16"/>
      <c r="E1006" s="16"/>
      <c r="F1006" s="16"/>
      <c r="G1006" s="16"/>
      <c r="H1006" s="16"/>
      <c r="I1006" s="16"/>
      <c r="J1006" s="16"/>
    </row>
    <row r="1007" spans="3:10" ht="12.75">
      <c r="C1007" s="16"/>
      <c r="D1007" s="16"/>
      <c r="E1007" s="16"/>
      <c r="F1007" s="16"/>
      <c r="G1007" s="16"/>
      <c r="H1007" s="16"/>
      <c r="I1007" s="16"/>
      <c r="J1007" s="16"/>
    </row>
    <row r="1008" spans="3:10" ht="12.75">
      <c r="C1008" s="16"/>
      <c r="D1008" s="16"/>
      <c r="E1008" s="16"/>
      <c r="F1008" s="16"/>
      <c r="G1008" s="16"/>
      <c r="H1008" s="16"/>
      <c r="I1008" s="16"/>
      <c r="J1008" s="16"/>
    </row>
    <row r="1009" spans="3:10" ht="12.75">
      <c r="C1009" s="16"/>
      <c r="D1009" s="16"/>
      <c r="E1009" s="16"/>
      <c r="F1009" s="16"/>
      <c r="G1009" s="16"/>
      <c r="H1009" s="16"/>
      <c r="I1009" s="16"/>
      <c r="J1009" s="16"/>
    </row>
    <row r="1010" spans="3:10" ht="12.75">
      <c r="C1010" s="16"/>
      <c r="D1010" s="16"/>
      <c r="E1010" s="16"/>
      <c r="F1010" s="16"/>
      <c r="G1010" s="16"/>
      <c r="H1010" s="16"/>
      <c r="I1010" s="16"/>
      <c r="J1010" s="16"/>
    </row>
    <row r="1011" spans="3:10" ht="12.75">
      <c r="C1011" s="16"/>
      <c r="D1011" s="16"/>
      <c r="E1011" s="16"/>
      <c r="F1011" s="16"/>
      <c r="G1011" s="16"/>
      <c r="H1011" s="16"/>
      <c r="I1011" s="16"/>
      <c r="J1011" s="16"/>
    </row>
    <row r="1012" spans="3:10" ht="12.75">
      <c r="C1012" s="16"/>
      <c r="D1012" s="16"/>
      <c r="E1012" s="16"/>
      <c r="F1012" s="16"/>
      <c r="G1012" s="16"/>
      <c r="H1012" s="16"/>
      <c r="I1012" s="16"/>
      <c r="J1012" s="16"/>
    </row>
    <row r="1013" spans="3:10" ht="12.75">
      <c r="C1013" s="16"/>
      <c r="D1013" s="16"/>
      <c r="E1013" s="16"/>
      <c r="F1013" s="16"/>
      <c r="G1013" s="16"/>
      <c r="H1013" s="16"/>
      <c r="I1013" s="16"/>
      <c r="J1013" s="16"/>
    </row>
    <row r="1014" spans="3:10" ht="12.75">
      <c r="C1014" s="16"/>
      <c r="D1014" s="16"/>
      <c r="E1014" s="16"/>
      <c r="F1014" s="16"/>
      <c r="G1014" s="16"/>
      <c r="H1014" s="16"/>
      <c r="I1014" s="16"/>
      <c r="J1014" s="16"/>
    </row>
    <row r="1015" spans="3:10" ht="12.75">
      <c r="C1015" s="16"/>
      <c r="D1015" s="16"/>
      <c r="E1015" s="16"/>
      <c r="F1015" s="16"/>
      <c r="G1015" s="16"/>
      <c r="H1015" s="16"/>
      <c r="I1015" s="16"/>
      <c r="J1015" s="16"/>
    </row>
    <row r="1016" spans="3:10" ht="12.75">
      <c r="C1016" s="16"/>
      <c r="D1016" s="16"/>
      <c r="E1016" s="16"/>
      <c r="F1016" s="16"/>
      <c r="G1016" s="16"/>
      <c r="H1016" s="16"/>
      <c r="I1016" s="16"/>
      <c r="J1016" s="16"/>
    </row>
    <row r="1017" spans="3:10" ht="12.75">
      <c r="C1017" s="16"/>
      <c r="D1017" s="16"/>
      <c r="E1017" s="16"/>
      <c r="F1017" s="16"/>
      <c r="G1017" s="16"/>
      <c r="H1017" s="16"/>
      <c r="I1017" s="16"/>
      <c r="J1017" s="16"/>
    </row>
    <row r="1018" spans="3:10" ht="12.75">
      <c r="C1018" s="16"/>
      <c r="D1018" s="16"/>
      <c r="E1018" s="16"/>
      <c r="F1018" s="16"/>
      <c r="G1018" s="16"/>
      <c r="H1018" s="16"/>
      <c r="I1018" s="16"/>
      <c r="J1018" s="16"/>
    </row>
    <row r="1019" spans="3:10" ht="12.75">
      <c r="C1019" s="16"/>
      <c r="D1019" s="16"/>
      <c r="E1019" s="16"/>
      <c r="F1019" s="16"/>
      <c r="G1019" s="16"/>
      <c r="H1019" s="16"/>
      <c r="I1019" s="16"/>
      <c r="J1019" s="16"/>
    </row>
    <row r="1020" spans="3:10" ht="12.75">
      <c r="C1020" s="16"/>
      <c r="D1020" s="16"/>
      <c r="E1020" s="16"/>
      <c r="F1020" s="16"/>
      <c r="G1020" s="16"/>
      <c r="H1020" s="16"/>
      <c r="I1020" s="16"/>
      <c r="J1020" s="16"/>
    </row>
    <row r="1021" spans="3:10" ht="12.75">
      <c r="C1021" s="16"/>
      <c r="D1021" s="16"/>
      <c r="E1021" s="16"/>
      <c r="F1021" s="16"/>
      <c r="G1021" s="16"/>
      <c r="H1021" s="16"/>
      <c r="I1021" s="16"/>
      <c r="J1021" s="16"/>
    </row>
    <row r="1022" spans="3:10" ht="12.75">
      <c r="C1022" s="16"/>
      <c r="D1022" s="16"/>
      <c r="E1022" s="16"/>
      <c r="F1022" s="16"/>
      <c r="G1022" s="16"/>
      <c r="H1022" s="16"/>
      <c r="I1022" s="16"/>
      <c r="J1022" s="16"/>
    </row>
    <row r="1023" spans="3:10" ht="12.75">
      <c r="C1023" s="16"/>
      <c r="D1023" s="16"/>
      <c r="E1023" s="16"/>
      <c r="F1023" s="16"/>
      <c r="G1023" s="16"/>
      <c r="H1023" s="16"/>
      <c r="I1023" s="16"/>
      <c r="J1023" s="16"/>
    </row>
    <row r="1024" spans="3:10" ht="12.75">
      <c r="C1024" s="16"/>
      <c r="D1024" s="16"/>
      <c r="E1024" s="16"/>
      <c r="F1024" s="16"/>
      <c r="G1024" s="16"/>
      <c r="H1024" s="16"/>
      <c r="I1024" s="16"/>
      <c r="J1024" s="16"/>
    </row>
    <row r="1025" spans="3:10" ht="12.75">
      <c r="C1025" s="16"/>
      <c r="D1025" s="16"/>
      <c r="E1025" s="16"/>
      <c r="F1025" s="16"/>
      <c r="G1025" s="16"/>
      <c r="H1025" s="16"/>
      <c r="I1025" s="16"/>
      <c r="J1025" s="16"/>
    </row>
    <row r="1026" spans="3:10" ht="12.75">
      <c r="C1026" s="16"/>
      <c r="D1026" s="16"/>
      <c r="E1026" s="16"/>
      <c r="F1026" s="16"/>
      <c r="G1026" s="16"/>
      <c r="H1026" s="16"/>
      <c r="I1026" s="16"/>
      <c r="J1026" s="16"/>
    </row>
    <row r="1027" spans="3:10" ht="12.75">
      <c r="C1027" s="16"/>
      <c r="D1027" s="16"/>
      <c r="E1027" s="16"/>
      <c r="F1027" s="16"/>
      <c r="G1027" s="16"/>
      <c r="H1027" s="16"/>
      <c r="I1027" s="16"/>
      <c r="J1027" s="16"/>
    </row>
    <row r="1028" spans="3:10" ht="12.75">
      <c r="C1028" s="16"/>
      <c r="D1028" s="16"/>
      <c r="E1028" s="16"/>
      <c r="F1028" s="16"/>
      <c r="G1028" s="16"/>
      <c r="H1028" s="16"/>
      <c r="I1028" s="16"/>
      <c r="J1028" s="16"/>
    </row>
    <row r="1029" spans="3:10" ht="12.75">
      <c r="C1029" s="16"/>
      <c r="D1029" s="16"/>
      <c r="E1029" s="16"/>
      <c r="F1029" s="16"/>
      <c r="G1029" s="16"/>
      <c r="H1029" s="16"/>
      <c r="I1029" s="16"/>
      <c r="J1029" s="16"/>
    </row>
    <row r="1030" spans="3:10" ht="12.75">
      <c r="C1030" s="16"/>
      <c r="D1030" s="16"/>
      <c r="E1030" s="16"/>
      <c r="F1030" s="16"/>
      <c r="G1030" s="16"/>
      <c r="H1030" s="16"/>
      <c r="I1030" s="16"/>
      <c r="J1030" s="16"/>
    </row>
    <row r="1031" spans="3:10" ht="12.75">
      <c r="C1031" s="16"/>
      <c r="D1031" s="16"/>
      <c r="E1031" s="16"/>
      <c r="F1031" s="16"/>
      <c r="G1031" s="16"/>
      <c r="H1031" s="16"/>
      <c r="I1031" s="16"/>
      <c r="J1031" s="16"/>
    </row>
    <row r="1032" spans="3:10" ht="12.75">
      <c r="C1032" s="16"/>
      <c r="D1032" s="16"/>
      <c r="E1032" s="16"/>
      <c r="F1032" s="16"/>
      <c r="G1032" s="16"/>
      <c r="H1032" s="16"/>
      <c r="I1032" s="16"/>
      <c r="J1032" s="16"/>
    </row>
    <row r="1033" spans="3:10" ht="12.75">
      <c r="C1033" s="16"/>
      <c r="D1033" s="16"/>
      <c r="E1033" s="16"/>
      <c r="F1033" s="16"/>
      <c r="G1033" s="16"/>
      <c r="H1033" s="16"/>
      <c r="I1033" s="16"/>
      <c r="J1033" s="16"/>
    </row>
    <row r="1034" spans="3:10" ht="12.75">
      <c r="C1034" s="16"/>
      <c r="D1034" s="16"/>
      <c r="E1034" s="16"/>
      <c r="F1034" s="16"/>
      <c r="G1034" s="16"/>
      <c r="H1034" s="16"/>
      <c r="I1034" s="16"/>
      <c r="J1034" s="16"/>
    </row>
    <row r="1035" spans="3:10" ht="12.75">
      <c r="C1035" s="16"/>
      <c r="D1035" s="16"/>
      <c r="E1035" s="16"/>
      <c r="F1035" s="16"/>
      <c r="G1035" s="16"/>
      <c r="H1035" s="16"/>
      <c r="I1035" s="16"/>
      <c r="J1035" s="16"/>
    </row>
    <row r="1036" spans="3:10" ht="12.75">
      <c r="C1036" s="16"/>
      <c r="D1036" s="16"/>
      <c r="E1036" s="16"/>
      <c r="F1036" s="16"/>
      <c r="G1036" s="16"/>
      <c r="H1036" s="16"/>
      <c r="I1036" s="16"/>
      <c r="J1036" s="16"/>
    </row>
    <row r="1037" spans="3:10" ht="12.75">
      <c r="C1037" s="16"/>
      <c r="D1037" s="16"/>
      <c r="E1037" s="16"/>
      <c r="F1037" s="16"/>
      <c r="G1037" s="16"/>
      <c r="H1037" s="16"/>
      <c r="I1037" s="16"/>
      <c r="J1037" s="16"/>
    </row>
    <row r="1038" spans="3:10" ht="12.75">
      <c r="C1038" s="16"/>
      <c r="D1038" s="16"/>
      <c r="E1038" s="16"/>
      <c r="F1038" s="16"/>
      <c r="G1038" s="16"/>
      <c r="H1038" s="16"/>
      <c r="I1038" s="16"/>
      <c r="J1038" s="16"/>
    </row>
    <row r="1039" spans="3:10" ht="12.75">
      <c r="C1039" s="16"/>
      <c r="D1039" s="16"/>
      <c r="E1039" s="16"/>
      <c r="F1039" s="16"/>
      <c r="G1039" s="16"/>
      <c r="H1039" s="16"/>
      <c r="I1039" s="16"/>
      <c r="J1039" s="16"/>
    </row>
    <row r="1040" spans="3:10" ht="12.75">
      <c r="C1040" s="16"/>
      <c r="D1040" s="16"/>
      <c r="E1040" s="16"/>
      <c r="F1040" s="16"/>
      <c r="G1040" s="16"/>
      <c r="H1040" s="16"/>
      <c r="I1040" s="16"/>
      <c r="J1040" s="16"/>
    </row>
    <row r="1041" spans="3:10" ht="12.75">
      <c r="C1041" s="16"/>
      <c r="D1041" s="16"/>
      <c r="E1041" s="16"/>
      <c r="F1041" s="16"/>
      <c r="G1041" s="16"/>
      <c r="H1041" s="16"/>
      <c r="I1041" s="16"/>
      <c r="J1041" s="16"/>
    </row>
    <row r="1042" spans="3:10" ht="12.75">
      <c r="C1042" s="16"/>
      <c r="D1042" s="16"/>
      <c r="E1042" s="16"/>
      <c r="F1042" s="16"/>
      <c r="G1042" s="16"/>
      <c r="H1042" s="16"/>
      <c r="I1042" s="16"/>
      <c r="J1042" s="16"/>
    </row>
    <row r="1043" spans="3:10" ht="12.75">
      <c r="C1043" s="16"/>
      <c r="D1043" s="16"/>
      <c r="E1043" s="16"/>
      <c r="F1043" s="16"/>
      <c r="G1043" s="16"/>
      <c r="H1043" s="16"/>
      <c r="I1043" s="16"/>
      <c r="J1043" s="16"/>
    </row>
    <row r="1044" spans="3:10" ht="12.75">
      <c r="C1044" s="16"/>
      <c r="D1044" s="16"/>
      <c r="E1044" s="16"/>
      <c r="F1044" s="16"/>
      <c r="G1044" s="16"/>
      <c r="H1044" s="16"/>
      <c r="I1044" s="16"/>
      <c r="J1044" s="16"/>
    </row>
    <row r="1045" spans="3:10" ht="12.75">
      <c r="C1045" s="16"/>
      <c r="D1045" s="16"/>
      <c r="E1045" s="16"/>
      <c r="F1045" s="16"/>
      <c r="G1045" s="16"/>
      <c r="H1045" s="16"/>
      <c r="I1045" s="16"/>
      <c r="J1045" s="16"/>
    </row>
    <row r="1046" spans="3:10" ht="12.75">
      <c r="C1046" s="16"/>
      <c r="D1046" s="16"/>
      <c r="E1046" s="16"/>
      <c r="F1046" s="16"/>
      <c r="G1046" s="16"/>
      <c r="H1046" s="16"/>
      <c r="I1046" s="16"/>
      <c r="J1046" s="16"/>
    </row>
    <row r="1047" spans="3:10" ht="12.75">
      <c r="C1047" s="16"/>
      <c r="D1047" s="16"/>
      <c r="E1047" s="16"/>
      <c r="F1047" s="16"/>
      <c r="G1047" s="16"/>
      <c r="H1047" s="16"/>
      <c r="I1047" s="16"/>
      <c r="J1047" s="16"/>
    </row>
    <row r="1048" spans="3:10" ht="12.75">
      <c r="C1048" s="16"/>
      <c r="D1048" s="16"/>
      <c r="E1048" s="16"/>
      <c r="F1048" s="16"/>
      <c r="G1048" s="16"/>
      <c r="H1048" s="16"/>
      <c r="I1048" s="16"/>
      <c r="J1048" s="16"/>
    </row>
    <row r="1049" spans="3:10" ht="12.75">
      <c r="C1049" s="16"/>
      <c r="D1049" s="16"/>
      <c r="E1049" s="16"/>
      <c r="F1049" s="16"/>
      <c r="G1049" s="16"/>
      <c r="H1049" s="16"/>
      <c r="I1049" s="16"/>
      <c r="J1049" s="16"/>
    </row>
    <row r="1050" spans="3:10" ht="12.75">
      <c r="C1050" s="16"/>
      <c r="D1050" s="16"/>
      <c r="E1050" s="16"/>
      <c r="F1050" s="16"/>
      <c r="G1050" s="16"/>
      <c r="H1050" s="16"/>
      <c r="I1050" s="16"/>
      <c r="J1050" s="16"/>
    </row>
    <row r="1051" spans="3:10" ht="12.75">
      <c r="C1051" s="16"/>
      <c r="D1051" s="16"/>
      <c r="E1051" s="16"/>
      <c r="F1051" s="16"/>
      <c r="G1051" s="16"/>
      <c r="H1051" s="16"/>
      <c r="I1051" s="16"/>
      <c r="J1051" s="16"/>
    </row>
    <row r="1052" spans="3:10" ht="12.75">
      <c r="C1052" s="16"/>
      <c r="D1052" s="16"/>
      <c r="E1052" s="16"/>
      <c r="F1052" s="16"/>
      <c r="G1052" s="16"/>
      <c r="H1052" s="16"/>
      <c r="I1052" s="16"/>
      <c r="J1052" s="16"/>
    </row>
    <row r="1053" spans="3:10" ht="12.75">
      <c r="C1053" s="16"/>
      <c r="D1053" s="16"/>
      <c r="E1053" s="16"/>
      <c r="F1053" s="16"/>
      <c r="G1053" s="16"/>
      <c r="H1053" s="16"/>
      <c r="I1053" s="16"/>
      <c r="J1053" s="16"/>
    </row>
    <row r="1054" spans="3:10" ht="12.75">
      <c r="C1054" s="16"/>
      <c r="D1054" s="16"/>
      <c r="E1054" s="16"/>
      <c r="F1054" s="16"/>
      <c r="G1054" s="16"/>
      <c r="H1054" s="16"/>
      <c r="I1054" s="16"/>
      <c r="J1054" s="16"/>
    </row>
    <row r="1055" spans="3:10" ht="12.75">
      <c r="C1055" s="16"/>
      <c r="D1055" s="16"/>
      <c r="E1055" s="16"/>
      <c r="F1055" s="16"/>
      <c r="G1055" s="16"/>
      <c r="H1055" s="16"/>
      <c r="I1055" s="16"/>
      <c r="J1055" s="16"/>
    </row>
    <row r="1056" spans="3:10" ht="12.75">
      <c r="C1056" s="16"/>
      <c r="D1056" s="16"/>
      <c r="E1056" s="16"/>
      <c r="F1056" s="16"/>
      <c r="G1056" s="16"/>
      <c r="H1056" s="16"/>
      <c r="I1056" s="16"/>
      <c r="J1056" s="16"/>
    </row>
    <row r="1057" spans="3:10" ht="12.75">
      <c r="C1057" s="16"/>
      <c r="D1057" s="16"/>
      <c r="E1057" s="16"/>
      <c r="F1057" s="16"/>
      <c r="G1057" s="16"/>
      <c r="H1057" s="16"/>
      <c r="I1057" s="16"/>
      <c r="J1057" s="16"/>
    </row>
    <row r="1058" spans="3:10" ht="12.75">
      <c r="C1058" s="16"/>
      <c r="D1058" s="16"/>
      <c r="E1058" s="16"/>
      <c r="F1058" s="16"/>
      <c r="G1058" s="16"/>
      <c r="H1058" s="16"/>
      <c r="I1058" s="16"/>
      <c r="J1058" s="16"/>
    </row>
    <row r="1059" spans="3:10" ht="12.75">
      <c r="C1059" s="16"/>
      <c r="D1059" s="16"/>
      <c r="E1059" s="16"/>
      <c r="F1059" s="16"/>
      <c r="G1059" s="16"/>
      <c r="H1059" s="16"/>
      <c r="I1059" s="16"/>
      <c r="J1059" s="16"/>
    </row>
    <row r="1060" spans="3:10" ht="12.75">
      <c r="C1060" s="16"/>
      <c r="D1060" s="16"/>
      <c r="E1060" s="16"/>
      <c r="F1060" s="16"/>
      <c r="G1060" s="16"/>
      <c r="H1060" s="16"/>
      <c r="I1060" s="16"/>
      <c r="J1060" s="16"/>
    </row>
    <row r="1061" spans="3:10" ht="12.75">
      <c r="C1061" s="16"/>
      <c r="D1061" s="16"/>
      <c r="E1061" s="16"/>
      <c r="F1061" s="16"/>
      <c r="G1061" s="16"/>
      <c r="H1061" s="16"/>
      <c r="I1061" s="16"/>
      <c r="J1061" s="16"/>
    </row>
    <row r="1062" spans="3:10" ht="12.75">
      <c r="C1062" s="16"/>
      <c r="D1062" s="16"/>
      <c r="E1062" s="16"/>
      <c r="F1062" s="16"/>
      <c r="G1062" s="16"/>
      <c r="H1062" s="16"/>
      <c r="I1062" s="16"/>
      <c r="J1062" s="16"/>
    </row>
    <row r="1063" spans="3:9" ht="12.75">
      <c r="C1063" s="16"/>
      <c r="D1063" s="16"/>
      <c r="E1063" s="16"/>
      <c r="F1063" s="16"/>
      <c r="G1063" s="16"/>
      <c r="H1063" s="16"/>
      <c r="I1063" s="16"/>
    </row>
    <row r="1064" spans="3:9" ht="12.75">
      <c r="C1064" s="16"/>
      <c r="D1064" s="16"/>
      <c r="E1064" s="16"/>
      <c r="F1064" s="16"/>
      <c r="G1064" s="16"/>
      <c r="H1064" s="16"/>
      <c r="I1064" s="16"/>
    </row>
    <row r="1065" spans="3:9" ht="12.75">
      <c r="C1065" s="16"/>
      <c r="D1065" s="16"/>
      <c r="E1065" s="16"/>
      <c r="F1065" s="16"/>
      <c r="G1065" s="16"/>
      <c r="H1065" s="16"/>
      <c r="I1065" s="16"/>
    </row>
    <row r="1066" spans="3:9" ht="12.75">
      <c r="C1066" s="16"/>
      <c r="D1066" s="16"/>
      <c r="E1066" s="16"/>
      <c r="F1066" s="16"/>
      <c r="G1066" s="16"/>
      <c r="H1066" s="16"/>
      <c r="I1066" s="16"/>
    </row>
    <row r="1067" spans="3:9" ht="12.75">
      <c r="C1067" s="16"/>
      <c r="D1067" s="16"/>
      <c r="E1067" s="16"/>
      <c r="F1067" s="16"/>
      <c r="G1067" s="16"/>
      <c r="H1067" s="16"/>
      <c r="I1067" s="16"/>
    </row>
    <row r="1068" spans="3:9" ht="12.75">
      <c r="C1068" s="16"/>
      <c r="D1068" s="16"/>
      <c r="E1068" s="16"/>
      <c r="F1068" s="16"/>
      <c r="G1068" s="16"/>
      <c r="H1068" s="16"/>
      <c r="I1068" s="16"/>
    </row>
    <row r="1069" spans="3:9" ht="12.75">
      <c r="C1069" s="16"/>
      <c r="D1069" s="16"/>
      <c r="E1069" s="16"/>
      <c r="F1069" s="16"/>
      <c r="G1069" s="16"/>
      <c r="H1069" s="16"/>
      <c r="I1069" s="16"/>
    </row>
    <row r="1070" spans="3:9" ht="12.75">
      <c r="C1070" s="16"/>
      <c r="D1070" s="16"/>
      <c r="E1070" s="16"/>
      <c r="F1070" s="16"/>
      <c r="G1070" s="16"/>
      <c r="H1070" s="16"/>
      <c r="I1070" s="16"/>
    </row>
    <row r="1071" spans="3:9" ht="12.75">
      <c r="C1071" s="16"/>
      <c r="D1071" s="16"/>
      <c r="E1071" s="16"/>
      <c r="F1071" s="16"/>
      <c r="G1071" s="16"/>
      <c r="H1071" s="16"/>
      <c r="I1071" s="16"/>
    </row>
    <row r="1072" spans="3:9" ht="12.75">
      <c r="C1072" s="16"/>
      <c r="D1072" s="16"/>
      <c r="E1072" s="16"/>
      <c r="F1072" s="16"/>
      <c r="G1072" s="16"/>
      <c r="H1072" s="16"/>
      <c r="I1072" s="16"/>
    </row>
    <row r="1073" spans="3:9" ht="12.75">
      <c r="C1073" s="16"/>
      <c r="D1073" s="16"/>
      <c r="E1073" s="16"/>
      <c r="F1073" s="16"/>
      <c r="G1073" s="16"/>
      <c r="H1073" s="16"/>
      <c r="I1073" s="16"/>
    </row>
    <row r="1074" spans="3:9" ht="12.75">
      <c r="C1074" s="16"/>
      <c r="D1074" s="16"/>
      <c r="E1074" s="16"/>
      <c r="F1074" s="16"/>
      <c r="G1074" s="16"/>
      <c r="H1074" s="16"/>
      <c r="I1074" s="16"/>
    </row>
    <row r="1075" spans="3:9" ht="12.75">
      <c r="C1075" s="16"/>
      <c r="D1075" s="16"/>
      <c r="E1075" s="16"/>
      <c r="F1075" s="16"/>
      <c r="G1075" s="16"/>
      <c r="H1075" s="16"/>
      <c r="I1075" s="16"/>
    </row>
    <row r="1076" spans="3:9" ht="12.75">
      <c r="C1076" s="16"/>
      <c r="D1076" s="16"/>
      <c r="E1076" s="16"/>
      <c r="F1076" s="16"/>
      <c r="G1076" s="16"/>
      <c r="H1076" s="16"/>
      <c r="I1076" s="16"/>
    </row>
    <row r="1077" spans="3:9" ht="12.75">
      <c r="C1077" s="16"/>
      <c r="D1077" s="16"/>
      <c r="E1077" s="16"/>
      <c r="F1077" s="16"/>
      <c r="G1077" s="16"/>
      <c r="H1077" s="16"/>
      <c r="I1077" s="16"/>
    </row>
    <row r="1078" spans="3:9" ht="12.75">
      <c r="C1078" s="16"/>
      <c r="D1078" s="16"/>
      <c r="E1078" s="16"/>
      <c r="F1078" s="16"/>
      <c r="G1078" s="16"/>
      <c r="H1078" s="16"/>
      <c r="I1078" s="16"/>
    </row>
    <row r="1079" spans="3:9" ht="12.75">
      <c r="C1079" s="16"/>
      <c r="D1079" s="16"/>
      <c r="E1079" s="16"/>
      <c r="F1079" s="16"/>
      <c r="G1079" s="16"/>
      <c r="H1079" s="16"/>
      <c r="I1079" s="16"/>
    </row>
    <row r="1080" spans="3:9" ht="12.75">
      <c r="C1080" s="16"/>
      <c r="D1080" s="16"/>
      <c r="E1080" s="16"/>
      <c r="F1080" s="16"/>
      <c r="G1080" s="16"/>
      <c r="H1080" s="16"/>
      <c r="I1080" s="16"/>
    </row>
    <row r="1081" spans="3:9" ht="12.75">
      <c r="C1081" s="16"/>
      <c r="D1081" s="16"/>
      <c r="E1081" s="16"/>
      <c r="F1081" s="16"/>
      <c r="G1081" s="16"/>
      <c r="H1081" s="16"/>
      <c r="I1081" s="16"/>
    </row>
    <row r="1082" spans="3:9" ht="12.75">
      <c r="C1082" s="16"/>
      <c r="D1082" s="16"/>
      <c r="E1082" s="16"/>
      <c r="F1082" s="16"/>
      <c r="G1082" s="16"/>
      <c r="H1082" s="16"/>
      <c r="I1082" s="16"/>
    </row>
    <row r="1083" spans="3:9" ht="12.75">
      <c r="C1083" s="16"/>
      <c r="D1083" s="16"/>
      <c r="E1083" s="16"/>
      <c r="F1083" s="16"/>
      <c r="G1083" s="16"/>
      <c r="H1083" s="16"/>
      <c r="I1083" s="16"/>
    </row>
    <row r="1084" spans="3:9" ht="12.75">
      <c r="C1084" s="16"/>
      <c r="D1084" s="16"/>
      <c r="E1084" s="16"/>
      <c r="F1084" s="16"/>
      <c r="G1084" s="16"/>
      <c r="H1084" s="16"/>
      <c r="I1084" s="16"/>
    </row>
    <row r="1085" spans="3:9" ht="12.75">
      <c r="C1085" s="16"/>
      <c r="D1085" s="16"/>
      <c r="E1085" s="16"/>
      <c r="F1085" s="16"/>
      <c r="G1085" s="16"/>
      <c r="H1085" s="16"/>
      <c r="I1085" s="16"/>
    </row>
    <row r="1086" spans="3:9" ht="12.75">
      <c r="C1086" s="16"/>
      <c r="D1086" s="16"/>
      <c r="E1086" s="16"/>
      <c r="F1086" s="16"/>
      <c r="G1086" s="16"/>
      <c r="H1086" s="16"/>
      <c r="I1086" s="16"/>
    </row>
    <row r="1087" spans="3:9" ht="12.75">
      <c r="C1087" s="16"/>
      <c r="D1087" s="16"/>
      <c r="E1087" s="16"/>
      <c r="F1087" s="16"/>
      <c r="G1087" s="16"/>
      <c r="H1087" s="16"/>
      <c r="I1087" s="16"/>
    </row>
    <row r="1088" spans="3:9" ht="12.75">
      <c r="C1088" s="16"/>
      <c r="D1088" s="16"/>
      <c r="E1088" s="16"/>
      <c r="F1088" s="16"/>
      <c r="G1088" s="16"/>
      <c r="H1088" s="16"/>
      <c r="I1088" s="16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2"/>
  <sheetViews>
    <sheetView showGridLines="0" zoomScalePageLayoutView="0" workbookViewId="0" topLeftCell="A1">
      <pane xSplit="1" ySplit="11" topLeftCell="B3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" sqref="J6"/>
    </sheetView>
  </sheetViews>
  <sheetFormatPr defaultColWidth="8.8515625" defaultRowHeight="12.75"/>
  <cols>
    <col min="1" max="1" width="12.00390625" style="33" customWidth="1"/>
    <col min="2" max="19" width="11.421875" style="30" customWidth="1"/>
    <col min="20" max="16384" width="8.8515625" style="30" customWidth="1"/>
  </cols>
  <sheetData>
    <row r="1" spans="1:9" ht="15">
      <c r="A1" s="35" t="s">
        <v>92</v>
      </c>
      <c r="B1" s="36" t="s">
        <v>103</v>
      </c>
      <c r="C1" s="36"/>
      <c r="D1" s="36"/>
      <c r="E1" s="37"/>
      <c r="F1" s="37"/>
      <c r="G1" s="37"/>
      <c r="H1" s="79"/>
      <c r="I1" s="79"/>
    </row>
    <row r="2" spans="1:10" ht="15">
      <c r="A2" s="35" t="s">
        <v>93</v>
      </c>
      <c r="B2" s="38" t="s">
        <v>28</v>
      </c>
      <c r="C2" s="36"/>
      <c r="D2" s="36"/>
      <c r="E2" s="37"/>
      <c r="F2" s="37"/>
      <c r="G2" s="37"/>
      <c r="H2" s="79"/>
      <c r="I2" s="79"/>
      <c r="J2" s="31"/>
    </row>
    <row r="3" spans="1:10" ht="15">
      <c r="A3" s="35" t="s">
        <v>94</v>
      </c>
      <c r="B3" s="39" t="s">
        <v>102</v>
      </c>
      <c r="C3" s="39"/>
      <c r="D3" s="39"/>
      <c r="E3" s="40"/>
      <c r="F3" s="40"/>
      <c r="G3" s="40"/>
      <c r="H3" s="80"/>
      <c r="I3" s="80"/>
      <c r="J3" s="31"/>
    </row>
    <row r="4" spans="1:10" ht="15">
      <c r="A4" s="35" t="s">
        <v>95</v>
      </c>
      <c r="B4" s="41" t="s">
        <v>111</v>
      </c>
      <c r="C4" s="42"/>
      <c r="D4" s="41"/>
      <c r="E4" s="43"/>
      <c r="F4" s="43"/>
      <c r="G4" s="43"/>
      <c r="H4" s="81"/>
      <c r="I4" s="81"/>
      <c r="J4" s="31"/>
    </row>
    <row r="5" spans="1:10" ht="15">
      <c r="A5" s="35" t="s">
        <v>96</v>
      </c>
      <c r="B5" s="44" t="s">
        <v>112</v>
      </c>
      <c r="C5" s="45"/>
      <c r="D5" s="45"/>
      <c r="E5" s="43"/>
      <c r="F5" s="43"/>
      <c r="G5" s="43"/>
      <c r="H5" s="81"/>
      <c r="I5" s="81"/>
      <c r="J5" s="31"/>
    </row>
    <row r="6" spans="1:10" ht="15">
      <c r="A6" s="35" t="s">
        <v>97</v>
      </c>
      <c r="B6" s="44" t="s">
        <v>98</v>
      </c>
      <c r="C6" s="45"/>
      <c r="D6" s="45"/>
      <c r="E6" s="43"/>
      <c r="F6" s="43"/>
      <c r="G6" s="43"/>
      <c r="H6" s="81"/>
      <c r="I6" s="81"/>
      <c r="J6" s="31"/>
    </row>
    <row r="7" spans="1:10" ht="15">
      <c r="A7" s="35" t="s">
        <v>99</v>
      </c>
      <c r="B7" s="44" t="s">
        <v>100</v>
      </c>
      <c r="C7" s="45"/>
      <c r="D7" s="45"/>
      <c r="E7" s="43"/>
      <c r="F7" s="43"/>
      <c r="G7" s="43"/>
      <c r="H7" s="81"/>
      <c r="I7" s="81"/>
      <c r="J7" s="31"/>
    </row>
    <row r="8" spans="1:9" ht="15">
      <c r="A8" s="46" t="s">
        <v>101</v>
      </c>
      <c r="B8" s="47"/>
      <c r="C8" s="48"/>
      <c r="D8" s="48"/>
      <c r="E8" s="49"/>
      <c r="F8" s="49"/>
      <c r="G8" s="49"/>
      <c r="H8" s="82"/>
      <c r="I8" s="82"/>
    </row>
    <row r="9" spans="1:7" ht="12.75">
      <c r="A9" s="77" t="s">
        <v>113</v>
      </c>
      <c r="D9" s="75"/>
      <c r="E9" s="76" t="s">
        <v>114</v>
      </c>
      <c r="F9" s="85" t="s">
        <v>115</v>
      </c>
      <c r="G9" s="86"/>
    </row>
    <row r="10" spans="1:19" ht="13.5">
      <c r="A10" s="33" t="s">
        <v>36</v>
      </c>
      <c r="B10" s="30" t="s">
        <v>37</v>
      </c>
      <c r="C10" s="30" t="s">
        <v>38</v>
      </c>
      <c r="D10" s="30" t="s">
        <v>39</v>
      </c>
      <c r="E10" s="30" t="s">
        <v>39</v>
      </c>
      <c r="F10" s="30" t="s">
        <v>40</v>
      </c>
      <c r="G10" s="30" t="s">
        <v>41</v>
      </c>
      <c r="H10" s="30" t="s">
        <v>42</v>
      </c>
      <c r="I10" s="30" t="s">
        <v>41</v>
      </c>
      <c r="J10" s="30" t="s">
        <v>42</v>
      </c>
      <c r="K10" s="30" t="s">
        <v>41</v>
      </c>
      <c r="L10" s="30" t="s">
        <v>42</v>
      </c>
      <c r="M10" s="30" t="s">
        <v>42</v>
      </c>
      <c r="N10" s="30" t="s">
        <v>43</v>
      </c>
      <c r="O10" s="30" t="s">
        <v>43</v>
      </c>
      <c r="P10" s="30" t="s">
        <v>37</v>
      </c>
      <c r="Q10" s="30" t="s">
        <v>42</v>
      </c>
      <c r="R10" s="30" t="s">
        <v>38</v>
      </c>
      <c r="S10" s="30" t="s">
        <v>43</v>
      </c>
    </row>
    <row r="11" spans="1:19" ht="46.5" customHeight="1">
      <c r="A11" s="51" t="s">
        <v>91</v>
      </c>
      <c r="B11" s="52" t="s">
        <v>80</v>
      </c>
      <c r="C11" s="52" t="s">
        <v>81</v>
      </c>
      <c r="D11" s="52" t="s">
        <v>13</v>
      </c>
      <c r="E11" s="52" t="s">
        <v>82</v>
      </c>
      <c r="F11" s="52" t="s">
        <v>83</v>
      </c>
      <c r="G11" s="52" t="s">
        <v>20</v>
      </c>
      <c r="H11" s="52" t="s">
        <v>21</v>
      </c>
      <c r="I11" s="52" t="s">
        <v>84</v>
      </c>
      <c r="J11" s="52" t="s">
        <v>22</v>
      </c>
      <c r="K11" s="52" t="s">
        <v>85</v>
      </c>
      <c r="L11" s="52" t="s">
        <v>23</v>
      </c>
      <c r="M11" s="52" t="s">
        <v>86</v>
      </c>
      <c r="N11" s="52" t="s">
        <v>87</v>
      </c>
      <c r="O11" s="52" t="s">
        <v>88</v>
      </c>
      <c r="P11" s="52" t="s">
        <v>89</v>
      </c>
      <c r="Q11" s="52" t="s">
        <v>90</v>
      </c>
      <c r="R11" s="52" t="s">
        <v>12</v>
      </c>
      <c r="S11" s="52" t="s">
        <v>11</v>
      </c>
    </row>
    <row r="12" spans="1:19" ht="13.5">
      <c r="A12" s="53">
        <v>24868</v>
      </c>
      <c r="B12" s="74" t="s">
        <v>114</v>
      </c>
      <c r="C12" s="74" t="s">
        <v>114</v>
      </c>
      <c r="D12" s="74" t="s">
        <v>114</v>
      </c>
      <c r="E12" s="74" t="s">
        <v>114</v>
      </c>
      <c r="F12" s="74" t="s">
        <v>114</v>
      </c>
      <c r="G12" s="74" t="s">
        <v>114</v>
      </c>
      <c r="H12" s="74" t="s">
        <v>114</v>
      </c>
      <c r="I12" s="74" t="s">
        <v>114</v>
      </c>
      <c r="J12" s="74" t="s">
        <v>114</v>
      </c>
      <c r="K12" s="74" t="s">
        <v>114</v>
      </c>
      <c r="L12" s="74" t="s">
        <v>114</v>
      </c>
      <c r="M12" s="74" t="s">
        <v>114</v>
      </c>
      <c r="N12" s="74" t="s">
        <v>114</v>
      </c>
      <c r="O12" s="74" t="s">
        <v>114</v>
      </c>
      <c r="P12" s="74" t="s">
        <v>114</v>
      </c>
      <c r="Q12" s="74" t="s">
        <v>114</v>
      </c>
      <c r="R12" s="74" t="s">
        <v>114</v>
      </c>
      <c r="S12" s="74" t="s">
        <v>114</v>
      </c>
    </row>
    <row r="13" spans="1:19" ht="13.5">
      <c r="A13" s="53">
        <v>24897</v>
      </c>
      <c r="B13" s="74" t="s">
        <v>114</v>
      </c>
      <c r="C13" s="74" t="s">
        <v>114</v>
      </c>
      <c r="D13" s="74" t="s">
        <v>114</v>
      </c>
      <c r="E13" s="74" t="s">
        <v>114</v>
      </c>
      <c r="F13" s="74" t="s">
        <v>114</v>
      </c>
      <c r="G13" s="74" t="s">
        <v>114</v>
      </c>
      <c r="H13" s="74" t="s">
        <v>114</v>
      </c>
      <c r="I13" s="74" t="s">
        <v>114</v>
      </c>
      <c r="J13" s="74" t="s">
        <v>114</v>
      </c>
      <c r="K13" s="74" t="s">
        <v>114</v>
      </c>
      <c r="L13" s="74" t="s">
        <v>114</v>
      </c>
      <c r="M13" s="74" t="s">
        <v>114</v>
      </c>
      <c r="N13" s="74" t="s">
        <v>114</v>
      </c>
      <c r="O13" s="74" t="s">
        <v>114</v>
      </c>
      <c r="P13" s="74" t="s">
        <v>114</v>
      </c>
      <c r="Q13" s="74" t="s">
        <v>114</v>
      </c>
      <c r="R13" s="74" t="s">
        <v>114</v>
      </c>
      <c r="S13" s="74" t="s">
        <v>114</v>
      </c>
    </row>
    <row r="14" spans="1:19" ht="13.5">
      <c r="A14" s="53">
        <v>24928</v>
      </c>
      <c r="B14" s="74" t="s">
        <v>114</v>
      </c>
      <c r="C14" s="54">
        <v>203.746</v>
      </c>
      <c r="D14" s="54">
        <v>22.353</v>
      </c>
      <c r="E14" s="74" t="s">
        <v>114</v>
      </c>
      <c r="F14" s="74" t="s">
        <v>114</v>
      </c>
      <c r="G14" s="54">
        <v>18.4</v>
      </c>
      <c r="H14" s="74" t="s">
        <v>114</v>
      </c>
      <c r="I14" s="74" t="s">
        <v>114</v>
      </c>
      <c r="J14" s="74" t="s">
        <v>114</v>
      </c>
      <c r="K14" s="74" t="s">
        <v>114</v>
      </c>
      <c r="L14" s="74" t="s">
        <v>114</v>
      </c>
      <c r="M14" s="74" t="s">
        <v>114</v>
      </c>
      <c r="N14" s="54">
        <v>40.753</v>
      </c>
      <c r="O14" s="54">
        <v>49.777</v>
      </c>
      <c r="P14" s="54">
        <v>167.914</v>
      </c>
      <c r="Q14" s="54">
        <v>148.61</v>
      </c>
      <c r="R14" s="74" t="s">
        <v>114</v>
      </c>
      <c r="S14" s="74" t="s">
        <v>114</v>
      </c>
    </row>
    <row r="15" spans="1:19" ht="13.5">
      <c r="A15" s="53">
        <v>24958</v>
      </c>
      <c r="B15" s="74" t="s">
        <v>114</v>
      </c>
      <c r="C15" s="74" t="s">
        <v>114</v>
      </c>
      <c r="D15" s="74" t="s">
        <v>114</v>
      </c>
      <c r="E15" s="74" t="s">
        <v>114</v>
      </c>
      <c r="F15" s="74" t="s">
        <v>114</v>
      </c>
      <c r="G15" s="74" t="s">
        <v>114</v>
      </c>
      <c r="H15" s="74" t="s">
        <v>114</v>
      </c>
      <c r="I15" s="74" t="s">
        <v>114</v>
      </c>
      <c r="J15" s="74" t="s">
        <v>114</v>
      </c>
      <c r="K15" s="74" t="s">
        <v>114</v>
      </c>
      <c r="L15" s="74" t="s">
        <v>114</v>
      </c>
      <c r="M15" s="74" t="s">
        <v>114</v>
      </c>
      <c r="N15" s="74" t="s">
        <v>114</v>
      </c>
      <c r="O15" s="74" t="s">
        <v>114</v>
      </c>
      <c r="P15" s="74" t="s">
        <v>114</v>
      </c>
      <c r="Q15" s="74" t="s">
        <v>114</v>
      </c>
      <c r="R15" s="74" t="s">
        <v>114</v>
      </c>
      <c r="S15" s="74" t="s">
        <v>114</v>
      </c>
    </row>
    <row r="16" spans="1:19" ht="13.5">
      <c r="A16" s="53">
        <v>24989</v>
      </c>
      <c r="B16" s="74" t="s">
        <v>114</v>
      </c>
      <c r="C16" s="74" t="s">
        <v>114</v>
      </c>
      <c r="D16" s="74" t="s">
        <v>114</v>
      </c>
      <c r="E16" s="74" t="s">
        <v>114</v>
      </c>
      <c r="F16" s="74" t="s">
        <v>114</v>
      </c>
      <c r="G16" s="74" t="s">
        <v>114</v>
      </c>
      <c r="H16" s="74" t="s">
        <v>114</v>
      </c>
      <c r="I16" s="74" t="s">
        <v>114</v>
      </c>
      <c r="J16" s="74" t="s">
        <v>114</v>
      </c>
      <c r="K16" s="74" t="s">
        <v>114</v>
      </c>
      <c r="L16" s="74" t="s">
        <v>114</v>
      </c>
      <c r="M16" s="74" t="s">
        <v>114</v>
      </c>
      <c r="N16" s="74" t="s">
        <v>114</v>
      </c>
      <c r="O16" s="74" t="s">
        <v>114</v>
      </c>
      <c r="P16" s="74" t="s">
        <v>114</v>
      </c>
      <c r="Q16" s="74" t="s">
        <v>114</v>
      </c>
      <c r="R16" s="74" t="s">
        <v>114</v>
      </c>
      <c r="S16" s="74" t="s">
        <v>114</v>
      </c>
    </row>
    <row r="17" spans="1:19" ht="13.5">
      <c r="A17" s="53">
        <v>25019</v>
      </c>
      <c r="B17" s="74" t="s">
        <v>114</v>
      </c>
      <c r="C17" s="54">
        <v>207.634</v>
      </c>
      <c r="D17" s="54">
        <v>26.126</v>
      </c>
      <c r="E17" s="74" t="s">
        <v>114</v>
      </c>
      <c r="F17" s="74" t="s">
        <v>114</v>
      </c>
      <c r="G17" s="54">
        <v>21.287</v>
      </c>
      <c r="H17" s="74" t="s">
        <v>114</v>
      </c>
      <c r="I17" s="74" t="s">
        <v>114</v>
      </c>
      <c r="J17" s="74" t="s">
        <v>114</v>
      </c>
      <c r="K17" s="74" t="s">
        <v>114</v>
      </c>
      <c r="L17" s="74" t="s">
        <v>114</v>
      </c>
      <c r="M17" s="74" t="s">
        <v>114</v>
      </c>
      <c r="N17" s="54">
        <v>47.413</v>
      </c>
      <c r="O17" s="54">
        <v>48.46</v>
      </c>
      <c r="P17" s="54">
        <v>185.457</v>
      </c>
      <c r="Q17" s="54">
        <v>157.234</v>
      </c>
      <c r="R17" s="74" t="s">
        <v>114</v>
      </c>
      <c r="S17" s="74" t="s">
        <v>114</v>
      </c>
    </row>
    <row r="18" spans="1:19" ht="13.5">
      <c r="A18" s="53">
        <v>25050</v>
      </c>
      <c r="B18" s="74" t="s">
        <v>114</v>
      </c>
      <c r="C18" s="74" t="s">
        <v>114</v>
      </c>
      <c r="D18" s="74" t="s">
        <v>114</v>
      </c>
      <c r="E18" s="74" t="s">
        <v>114</v>
      </c>
      <c r="F18" s="74" t="s">
        <v>114</v>
      </c>
      <c r="G18" s="74" t="s">
        <v>114</v>
      </c>
      <c r="H18" s="74" t="s">
        <v>114</v>
      </c>
      <c r="I18" s="74" t="s">
        <v>114</v>
      </c>
      <c r="J18" s="74" t="s">
        <v>114</v>
      </c>
      <c r="K18" s="74" t="s">
        <v>114</v>
      </c>
      <c r="L18" s="74" t="s">
        <v>114</v>
      </c>
      <c r="M18" s="74" t="s">
        <v>114</v>
      </c>
      <c r="N18" s="74" t="s">
        <v>114</v>
      </c>
      <c r="O18" s="74" t="s">
        <v>114</v>
      </c>
      <c r="P18" s="74" t="s">
        <v>114</v>
      </c>
      <c r="Q18" s="74" t="s">
        <v>114</v>
      </c>
      <c r="R18" s="74" t="s">
        <v>114</v>
      </c>
      <c r="S18" s="74" t="s">
        <v>114</v>
      </c>
    </row>
    <row r="19" spans="1:19" ht="13.5">
      <c r="A19" s="53">
        <v>25081</v>
      </c>
      <c r="B19" s="74" t="s">
        <v>114</v>
      </c>
      <c r="C19" s="74" t="s">
        <v>114</v>
      </c>
      <c r="D19" s="74" t="s">
        <v>114</v>
      </c>
      <c r="E19" s="74" t="s">
        <v>114</v>
      </c>
      <c r="F19" s="74" t="s">
        <v>114</v>
      </c>
      <c r="G19" s="74" t="s">
        <v>114</v>
      </c>
      <c r="H19" s="74" t="s">
        <v>114</v>
      </c>
      <c r="I19" s="74" t="s">
        <v>114</v>
      </c>
      <c r="J19" s="74" t="s">
        <v>114</v>
      </c>
      <c r="K19" s="74" t="s">
        <v>114</v>
      </c>
      <c r="L19" s="74" t="s">
        <v>114</v>
      </c>
      <c r="M19" s="74" t="s">
        <v>114</v>
      </c>
      <c r="N19" s="74" t="s">
        <v>114</v>
      </c>
      <c r="O19" s="74" t="s">
        <v>114</v>
      </c>
      <c r="P19" s="74" t="s">
        <v>114</v>
      </c>
      <c r="Q19" s="74" t="s">
        <v>114</v>
      </c>
      <c r="R19" s="74" t="s">
        <v>114</v>
      </c>
      <c r="S19" s="74" t="s">
        <v>114</v>
      </c>
    </row>
    <row r="20" spans="1:19" ht="13.5">
      <c r="A20" s="53">
        <v>25111</v>
      </c>
      <c r="B20" s="74" t="s">
        <v>114</v>
      </c>
      <c r="C20" s="54">
        <v>224.55</v>
      </c>
      <c r="D20" s="54">
        <v>32.449</v>
      </c>
      <c r="E20" s="74" t="s">
        <v>114</v>
      </c>
      <c r="F20" s="74" t="s">
        <v>114</v>
      </c>
      <c r="G20" s="54">
        <v>22.19</v>
      </c>
      <c r="H20" s="74" t="s">
        <v>114</v>
      </c>
      <c r="I20" s="54">
        <v>0.2</v>
      </c>
      <c r="J20" s="74" t="s">
        <v>114</v>
      </c>
      <c r="K20" s="74" t="s">
        <v>114</v>
      </c>
      <c r="L20" s="74" t="s">
        <v>114</v>
      </c>
      <c r="M20" s="74" t="s">
        <v>114</v>
      </c>
      <c r="N20" s="54">
        <v>54.839</v>
      </c>
      <c r="O20" s="54">
        <v>57.711</v>
      </c>
      <c r="P20" s="54">
        <v>193.758</v>
      </c>
      <c r="Q20" s="54">
        <v>163.832</v>
      </c>
      <c r="R20" s="74" t="s">
        <v>114</v>
      </c>
      <c r="S20" s="74" t="s">
        <v>114</v>
      </c>
    </row>
    <row r="21" spans="1:19" ht="13.5">
      <c r="A21" s="53">
        <v>25142</v>
      </c>
      <c r="B21" s="74" t="s">
        <v>114</v>
      </c>
      <c r="C21" s="74" t="s">
        <v>114</v>
      </c>
      <c r="D21" s="74" t="s">
        <v>114</v>
      </c>
      <c r="E21" s="74" t="s">
        <v>114</v>
      </c>
      <c r="F21" s="74" t="s">
        <v>114</v>
      </c>
      <c r="G21" s="74" t="s">
        <v>114</v>
      </c>
      <c r="H21" s="74" t="s">
        <v>114</v>
      </c>
      <c r="I21" s="74" t="s">
        <v>114</v>
      </c>
      <c r="J21" s="74" t="s">
        <v>114</v>
      </c>
      <c r="K21" s="74" t="s">
        <v>114</v>
      </c>
      <c r="L21" s="74" t="s">
        <v>114</v>
      </c>
      <c r="M21" s="74" t="s">
        <v>114</v>
      </c>
      <c r="N21" s="74" t="s">
        <v>114</v>
      </c>
      <c r="O21" s="74" t="s">
        <v>114</v>
      </c>
      <c r="P21" s="74" t="s">
        <v>114</v>
      </c>
      <c r="Q21" s="74" t="s">
        <v>114</v>
      </c>
      <c r="R21" s="74" t="s">
        <v>114</v>
      </c>
      <c r="S21" s="74" t="s">
        <v>114</v>
      </c>
    </row>
    <row r="22" spans="1:19" ht="13.5">
      <c r="A22" s="53">
        <v>25172</v>
      </c>
      <c r="B22" s="74" t="s">
        <v>114</v>
      </c>
      <c r="C22" s="74" t="s">
        <v>114</v>
      </c>
      <c r="D22" s="74" t="s">
        <v>114</v>
      </c>
      <c r="E22" s="74" t="s">
        <v>114</v>
      </c>
      <c r="F22" s="74" t="s">
        <v>114</v>
      </c>
      <c r="G22" s="74" t="s">
        <v>114</v>
      </c>
      <c r="H22" s="74" t="s">
        <v>114</v>
      </c>
      <c r="I22" s="74" t="s">
        <v>114</v>
      </c>
      <c r="J22" s="74" t="s">
        <v>114</v>
      </c>
      <c r="K22" s="74" t="s">
        <v>114</v>
      </c>
      <c r="L22" s="74" t="s">
        <v>114</v>
      </c>
      <c r="M22" s="74" t="s">
        <v>114</v>
      </c>
      <c r="N22" s="74" t="s">
        <v>114</v>
      </c>
      <c r="O22" s="74" t="s">
        <v>114</v>
      </c>
      <c r="P22" s="74" t="s">
        <v>114</v>
      </c>
      <c r="Q22" s="74" t="s">
        <v>114</v>
      </c>
      <c r="R22" s="74" t="s">
        <v>114</v>
      </c>
      <c r="S22" s="74" t="s">
        <v>114</v>
      </c>
    </row>
    <row r="23" spans="1:19" ht="13.5">
      <c r="A23" s="53">
        <v>25203</v>
      </c>
      <c r="B23" s="74" t="s">
        <v>114</v>
      </c>
      <c r="C23" s="54">
        <v>238.13</v>
      </c>
      <c r="D23" s="54">
        <v>33.778</v>
      </c>
      <c r="E23" s="74" t="s">
        <v>114</v>
      </c>
      <c r="F23" s="74" t="s">
        <v>114</v>
      </c>
      <c r="G23" s="54">
        <v>23.659</v>
      </c>
      <c r="H23" s="74" t="s">
        <v>114</v>
      </c>
      <c r="I23" s="74" t="s">
        <v>114</v>
      </c>
      <c r="J23" s="74" t="s">
        <v>114</v>
      </c>
      <c r="K23" s="74" t="s">
        <v>114</v>
      </c>
      <c r="L23" s="74" t="s">
        <v>114</v>
      </c>
      <c r="M23" s="74" t="s">
        <v>114</v>
      </c>
      <c r="N23" s="54">
        <v>57.437</v>
      </c>
      <c r="O23" s="54">
        <v>59.378</v>
      </c>
      <c r="P23" s="54">
        <v>206.049</v>
      </c>
      <c r="Q23" s="54">
        <v>173.792</v>
      </c>
      <c r="R23" s="74" t="s">
        <v>114</v>
      </c>
      <c r="S23" s="74" t="s">
        <v>114</v>
      </c>
    </row>
    <row r="24" spans="1:19" ht="13.5">
      <c r="A24" s="53">
        <v>25234</v>
      </c>
      <c r="B24" s="74" t="s">
        <v>114</v>
      </c>
      <c r="C24" s="74" t="s">
        <v>114</v>
      </c>
      <c r="D24" s="74" t="s">
        <v>114</v>
      </c>
      <c r="E24" s="74" t="s">
        <v>114</v>
      </c>
      <c r="F24" s="74" t="s">
        <v>114</v>
      </c>
      <c r="G24" s="74" t="s">
        <v>114</v>
      </c>
      <c r="H24" s="74" t="s">
        <v>114</v>
      </c>
      <c r="I24" s="74" t="s">
        <v>114</v>
      </c>
      <c r="J24" s="74" t="s">
        <v>114</v>
      </c>
      <c r="K24" s="74" t="s">
        <v>114</v>
      </c>
      <c r="L24" s="74" t="s">
        <v>114</v>
      </c>
      <c r="M24" s="74" t="s">
        <v>114</v>
      </c>
      <c r="N24" s="74" t="s">
        <v>114</v>
      </c>
      <c r="O24" s="74" t="s">
        <v>114</v>
      </c>
      <c r="P24" s="74" t="s">
        <v>114</v>
      </c>
      <c r="Q24" s="74" t="s">
        <v>114</v>
      </c>
      <c r="R24" s="74" t="s">
        <v>114</v>
      </c>
      <c r="S24" s="74" t="s">
        <v>114</v>
      </c>
    </row>
    <row r="25" spans="1:19" ht="13.5">
      <c r="A25" s="53">
        <v>25262</v>
      </c>
      <c r="B25" s="74" t="s">
        <v>114</v>
      </c>
      <c r="C25" s="74" t="s">
        <v>114</v>
      </c>
      <c r="D25" s="74" t="s">
        <v>114</v>
      </c>
      <c r="E25" s="74" t="s">
        <v>114</v>
      </c>
      <c r="F25" s="74" t="s">
        <v>114</v>
      </c>
      <c r="G25" s="74" t="s">
        <v>114</v>
      </c>
      <c r="H25" s="74" t="s">
        <v>114</v>
      </c>
      <c r="I25" s="74" t="s">
        <v>114</v>
      </c>
      <c r="J25" s="74" t="s">
        <v>114</v>
      </c>
      <c r="K25" s="74" t="s">
        <v>114</v>
      </c>
      <c r="L25" s="74" t="s">
        <v>114</v>
      </c>
      <c r="M25" s="74" t="s">
        <v>114</v>
      </c>
      <c r="N25" s="74" t="s">
        <v>114</v>
      </c>
      <c r="O25" s="74" t="s">
        <v>114</v>
      </c>
      <c r="P25" s="74" t="s">
        <v>114</v>
      </c>
      <c r="Q25" s="74" t="s">
        <v>114</v>
      </c>
      <c r="R25" s="74" t="s">
        <v>114</v>
      </c>
      <c r="S25" s="74" t="s">
        <v>114</v>
      </c>
    </row>
    <row r="26" spans="1:19" ht="13.5">
      <c r="A26" s="53">
        <v>25293</v>
      </c>
      <c r="B26" s="74" t="s">
        <v>114</v>
      </c>
      <c r="C26" s="54">
        <v>259.389</v>
      </c>
      <c r="D26" s="54">
        <v>37.264</v>
      </c>
      <c r="E26" s="74" t="s">
        <v>114</v>
      </c>
      <c r="F26" s="74" t="s">
        <v>114</v>
      </c>
      <c r="G26" s="54">
        <v>22.686</v>
      </c>
      <c r="H26" s="74" t="s">
        <v>114</v>
      </c>
      <c r="I26" s="74" t="s">
        <v>114</v>
      </c>
      <c r="J26" s="74" t="s">
        <v>114</v>
      </c>
      <c r="K26" s="74" t="s">
        <v>114</v>
      </c>
      <c r="L26" s="74" t="s">
        <v>114</v>
      </c>
      <c r="M26" s="74" t="s">
        <v>114</v>
      </c>
      <c r="N26" s="54">
        <v>59.95</v>
      </c>
      <c r="O26" s="54">
        <v>65.466</v>
      </c>
      <c r="P26" s="54">
        <v>213.971</v>
      </c>
      <c r="Q26" s="54">
        <v>184.216</v>
      </c>
      <c r="R26" s="74" t="s">
        <v>114</v>
      </c>
      <c r="S26" s="74" t="s">
        <v>114</v>
      </c>
    </row>
    <row r="27" spans="1:19" ht="13.5">
      <c r="A27" s="53">
        <v>25323</v>
      </c>
      <c r="B27" s="74" t="s">
        <v>114</v>
      </c>
      <c r="C27" s="74" t="s">
        <v>114</v>
      </c>
      <c r="D27" s="74" t="s">
        <v>114</v>
      </c>
      <c r="E27" s="74" t="s">
        <v>114</v>
      </c>
      <c r="F27" s="74" t="s">
        <v>114</v>
      </c>
      <c r="G27" s="74" t="s">
        <v>114</v>
      </c>
      <c r="H27" s="74" t="s">
        <v>114</v>
      </c>
      <c r="I27" s="74" t="s">
        <v>114</v>
      </c>
      <c r="J27" s="74" t="s">
        <v>114</v>
      </c>
      <c r="K27" s="74" t="s">
        <v>114</v>
      </c>
      <c r="L27" s="74" t="s">
        <v>114</v>
      </c>
      <c r="M27" s="74" t="s">
        <v>114</v>
      </c>
      <c r="N27" s="74" t="s">
        <v>114</v>
      </c>
      <c r="O27" s="74" t="s">
        <v>114</v>
      </c>
      <c r="P27" s="74" t="s">
        <v>114</v>
      </c>
      <c r="Q27" s="74" t="s">
        <v>114</v>
      </c>
      <c r="R27" s="74" t="s">
        <v>114</v>
      </c>
      <c r="S27" s="74" t="s">
        <v>114</v>
      </c>
    </row>
    <row r="28" spans="1:19" ht="13.5">
      <c r="A28" s="53">
        <v>25354</v>
      </c>
      <c r="B28" s="74" t="s">
        <v>114</v>
      </c>
      <c r="C28" s="74" t="s">
        <v>114</v>
      </c>
      <c r="D28" s="74" t="s">
        <v>114</v>
      </c>
      <c r="E28" s="74" t="s">
        <v>114</v>
      </c>
      <c r="F28" s="74" t="s">
        <v>114</v>
      </c>
      <c r="G28" s="74" t="s">
        <v>114</v>
      </c>
      <c r="H28" s="74" t="s">
        <v>114</v>
      </c>
      <c r="I28" s="74" t="s">
        <v>114</v>
      </c>
      <c r="J28" s="74" t="s">
        <v>114</v>
      </c>
      <c r="K28" s="74" t="s">
        <v>114</v>
      </c>
      <c r="L28" s="74" t="s">
        <v>114</v>
      </c>
      <c r="M28" s="74" t="s">
        <v>114</v>
      </c>
      <c r="N28" s="74" t="s">
        <v>114</v>
      </c>
      <c r="O28" s="74" t="s">
        <v>114</v>
      </c>
      <c r="P28" s="74" t="s">
        <v>114</v>
      </c>
      <c r="Q28" s="74" t="s">
        <v>114</v>
      </c>
      <c r="R28" s="74" t="s">
        <v>114</v>
      </c>
      <c r="S28" s="74" t="s">
        <v>114</v>
      </c>
    </row>
    <row r="29" spans="1:19" ht="13.5">
      <c r="A29" s="53">
        <v>25384</v>
      </c>
      <c r="B29" s="74" t="s">
        <v>114</v>
      </c>
      <c r="C29" s="54">
        <v>271.476</v>
      </c>
      <c r="D29" s="54">
        <v>27.636</v>
      </c>
      <c r="E29" s="74" t="s">
        <v>114</v>
      </c>
      <c r="F29" s="74" t="s">
        <v>114</v>
      </c>
      <c r="G29" s="54">
        <v>18.573</v>
      </c>
      <c r="H29" s="54">
        <v>2.332</v>
      </c>
      <c r="I29" s="74" t="s">
        <v>114</v>
      </c>
      <c r="J29" s="74" t="s">
        <v>114</v>
      </c>
      <c r="K29" s="74" t="s">
        <v>114</v>
      </c>
      <c r="L29" s="74" t="s">
        <v>114</v>
      </c>
      <c r="M29" s="74" t="s">
        <v>114</v>
      </c>
      <c r="N29" s="54">
        <v>48.541</v>
      </c>
      <c r="O29" s="54">
        <v>58.085</v>
      </c>
      <c r="P29" s="54">
        <v>229.47</v>
      </c>
      <c r="Q29" s="54">
        <v>201.698</v>
      </c>
      <c r="R29" s="74" t="s">
        <v>114</v>
      </c>
      <c r="S29" s="74" t="s">
        <v>114</v>
      </c>
    </row>
    <row r="30" spans="1:19" ht="13.5">
      <c r="A30" s="53">
        <v>25415</v>
      </c>
      <c r="B30" s="74" t="s">
        <v>114</v>
      </c>
      <c r="C30" s="74" t="s">
        <v>114</v>
      </c>
      <c r="D30" s="74" t="s">
        <v>114</v>
      </c>
      <c r="E30" s="74" t="s">
        <v>114</v>
      </c>
      <c r="F30" s="74" t="s">
        <v>114</v>
      </c>
      <c r="G30" s="74" t="s">
        <v>114</v>
      </c>
      <c r="H30" s="74" t="s">
        <v>114</v>
      </c>
      <c r="I30" s="74" t="s">
        <v>114</v>
      </c>
      <c r="J30" s="74" t="s">
        <v>114</v>
      </c>
      <c r="K30" s="74" t="s">
        <v>114</v>
      </c>
      <c r="L30" s="74" t="s">
        <v>114</v>
      </c>
      <c r="M30" s="74" t="s">
        <v>114</v>
      </c>
      <c r="N30" s="74" t="s">
        <v>114</v>
      </c>
      <c r="O30" s="74" t="s">
        <v>114</v>
      </c>
      <c r="P30" s="74" t="s">
        <v>114</v>
      </c>
      <c r="Q30" s="74" t="s">
        <v>114</v>
      </c>
      <c r="R30" s="74" t="s">
        <v>114</v>
      </c>
      <c r="S30" s="74" t="s">
        <v>114</v>
      </c>
    </row>
    <row r="31" spans="1:19" ht="13.5">
      <c r="A31" s="53">
        <v>25446</v>
      </c>
      <c r="B31" s="74" t="s">
        <v>114</v>
      </c>
      <c r="C31" s="74" t="s">
        <v>114</v>
      </c>
      <c r="D31" s="74" t="s">
        <v>114</v>
      </c>
      <c r="E31" s="74" t="s">
        <v>114</v>
      </c>
      <c r="F31" s="74" t="s">
        <v>114</v>
      </c>
      <c r="G31" s="74" t="s">
        <v>114</v>
      </c>
      <c r="H31" s="74" t="s">
        <v>114</v>
      </c>
      <c r="I31" s="74" t="s">
        <v>114</v>
      </c>
      <c r="J31" s="74" t="s">
        <v>114</v>
      </c>
      <c r="K31" s="74" t="s">
        <v>114</v>
      </c>
      <c r="L31" s="74" t="s">
        <v>114</v>
      </c>
      <c r="M31" s="74" t="s">
        <v>114</v>
      </c>
      <c r="N31" s="74" t="s">
        <v>114</v>
      </c>
      <c r="O31" s="74" t="s">
        <v>114</v>
      </c>
      <c r="P31" s="74" t="s">
        <v>114</v>
      </c>
      <c r="Q31" s="74" t="s">
        <v>114</v>
      </c>
      <c r="R31" s="74" t="s">
        <v>114</v>
      </c>
      <c r="S31" s="74" t="s">
        <v>114</v>
      </c>
    </row>
    <row r="32" spans="1:19" ht="13.5">
      <c r="A32" s="53">
        <v>25476</v>
      </c>
      <c r="B32" s="74" t="s">
        <v>114</v>
      </c>
      <c r="C32" s="54">
        <v>276.133</v>
      </c>
      <c r="D32" s="54">
        <v>29.58</v>
      </c>
      <c r="E32" s="74" t="s">
        <v>114</v>
      </c>
      <c r="F32" s="74" t="s">
        <v>114</v>
      </c>
      <c r="G32" s="54">
        <v>18.183</v>
      </c>
      <c r="H32" s="54">
        <v>5.01</v>
      </c>
      <c r="I32" s="54">
        <v>0.2</v>
      </c>
      <c r="J32" s="74" t="s">
        <v>114</v>
      </c>
      <c r="K32" s="74" t="s">
        <v>114</v>
      </c>
      <c r="L32" s="74" t="s">
        <v>114</v>
      </c>
      <c r="M32" s="74" t="s">
        <v>114</v>
      </c>
      <c r="N32" s="54">
        <v>52.973</v>
      </c>
      <c r="O32" s="54">
        <v>57.439</v>
      </c>
      <c r="P32" s="54">
        <v>247.257</v>
      </c>
      <c r="Q32" s="54">
        <v>222.675</v>
      </c>
      <c r="R32" s="74" t="s">
        <v>114</v>
      </c>
      <c r="S32" s="74" t="s">
        <v>114</v>
      </c>
    </row>
    <row r="33" spans="1:19" ht="13.5">
      <c r="A33" s="53">
        <v>25507</v>
      </c>
      <c r="B33" s="74" t="s">
        <v>114</v>
      </c>
      <c r="C33" s="74" t="s">
        <v>114</v>
      </c>
      <c r="D33" s="74" t="s">
        <v>114</v>
      </c>
      <c r="E33" s="74" t="s">
        <v>114</v>
      </c>
      <c r="F33" s="74" t="s">
        <v>114</v>
      </c>
      <c r="G33" s="74" t="s">
        <v>114</v>
      </c>
      <c r="H33" s="74" t="s">
        <v>114</v>
      </c>
      <c r="I33" s="74" t="s">
        <v>114</v>
      </c>
      <c r="J33" s="74" t="s">
        <v>114</v>
      </c>
      <c r="K33" s="74" t="s">
        <v>114</v>
      </c>
      <c r="L33" s="74" t="s">
        <v>114</v>
      </c>
      <c r="M33" s="74" t="s">
        <v>114</v>
      </c>
      <c r="N33" s="74" t="s">
        <v>114</v>
      </c>
      <c r="O33" s="74" t="s">
        <v>114</v>
      </c>
      <c r="P33" s="74" t="s">
        <v>114</v>
      </c>
      <c r="Q33" s="74" t="s">
        <v>114</v>
      </c>
      <c r="R33" s="74" t="s">
        <v>114</v>
      </c>
      <c r="S33" s="74" t="s">
        <v>114</v>
      </c>
    </row>
    <row r="34" spans="1:19" ht="13.5">
      <c r="A34" s="53">
        <v>25537</v>
      </c>
      <c r="B34" s="74" t="s">
        <v>114</v>
      </c>
      <c r="C34" s="74" t="s">
        <v>114</v>
      </c>
      <c r="D34" s="74" t="s">
        <v>114</v>
      </c>
      <c r="E34" s="74" t="s">
        <v>114</v>
      </c>
      <c r="F34" s="74" t="s">
        <v>114</v>
      </c>
      <c r="G34" s="74" t="s">
        <v>114</v>
      </c>
      <c r="H34" s="74" t="s">
        <v>114</v>
      </c>
      <c r="I34" s="74" t="s">
        <v>114</v>
      </c>
      <c r="J34" s="74" t="s">
        <v>114</v>
      </c>
      <c r="K34" s="74" t="s">
        <v>114</v>
      </c>
      <c r="L34" s="74" t="s">
        <v>114</v>
      </c>
      <c r="M34" s="74" t="s">
        <v>114</v>
      </c>
      <c r="N34" s="74" t="s">
        <v>114</v>
      </c>
      <c r="O34" s="74" t="s">
        <v>114</v>
      </c>
      <c r="P34" s="74" t="s">
        <v>114</v>
      </c>
      <c r="Q34" s="74" t="s">
        <v>114</v>
      </c>
      <c r="R34" s="74" t="s">
        <v>114</v>
      </c>
      <c r="S34" s="74" t="s">
        <v>114</v>
      </c>
    </row>
    <row r="35" spans="1:19" ht="13.5">
      <c r="A35" s="53">
        <v>25568</v>
      </c>
      <c r="B35" s="74" t="s">
        <v>114</v>
      </c>
      <c r="C35" s="54">
        <v>288.179</v>
      </c>
      <c r="D35" s="54">
        <v>25.312</v>
      </c>
      <c r="E35" s="74" t="s">
        <v>114</v>
      </c>
      <c r="F35" s="74" t="s">
        <v>114</v>
      </c>
      <c r="G35" s="54">
        <v>21.663</v>
      </c>
      <c r="H35" s="54">
        <v>7.176</v>
      </c>
      <c r="I35" s="74" t="s">
        <v>114</v>
      </c>
      <c r="J35" s="74" t="s">
        <v>114</v>
      </c>
      <c r="K35" s="74" t="s">
        <v>114</v>
      </c>
      <c r="L35" s="74" t="s">
        <v>114</v>
      </c>
      <c r="M35" s="74" t="s">
        <v>114</v>
      </c>
      <c r="N35" s="54">
        <v>54.151</v>
      </c>
      <c r="O35" s="54">
        <v>60.527</v>
      </c>
      <c r="P35" s="54">
        <v>272.323</v>
      </c>
      <c r="Q35" s="54">
        <v>244.421</v>
      </c>
      <c r="R35" s="74" t="s">
        <v>114</v>
      </c>
      <c r="S35" s="74" t="s">
        <v>114</v>
      </c>
    </row>
    <row r="36" spans="1:19" ht="13.5">
      <c r="A36" s="53">
        <v>25599</v>
      </c>
      <c r="B36" s="74" t="s">
        <v>114</v>
      </c>
      <c r="C36" s="74" t="s">
        <v>114</v>
      </c>
      <c r="D36" s="74" t="s">
        <v>114</v>
      </c>
      <c r="E36" s="74" t="s">
        <v>114</v>
      </c>
      <c r="F36" s="74" t="s">
        <v>114</v>
      </c>
      <c r="G36" s="74" t="s">
        <v>114</v>
      </c>
      <c r="H36" s="74" t="s">
        <v>114</v>
      </c>
      <c r="I36" s="74" t="s">
        <v>114</v>
      </c>
      <c r="J36" s="74" t="s">
        <v>114</v>
      </c>
      <c r="K36" s="74" t="s">
        <v>114</v>
      </c>
      <c r="L36" s="74" t="s">
        <v>114</v>
      </c>
      <c r="M36" s="74" t="s">
        <v>114</v>
      </c>
      <c r="N36" s="74" t="s">
        <v>114</v>
      </c>
      <c r="O36" s="74" t="s">
        <v>114</v>
      </c>
      <c r="P36" s="74" t="s">
        <v>114</v>
      </c>
      <c r="Q36" s="54">
        <v>249.89</v>
      </c>
      <c r="R36" s="74" t="s">
        <v>114</v>
      </c>
      <c r="S36" s="74" t="s">
        <v>114</v>
      </c>
    </row>
    <row r="37" spans="1:19" ht="13.5">
      <c r="A37" s="53">
        <v>25627</v>
      </c>
      <c r="B37" s="74" t="s">
        <v>114</v>
      </c>
      <c r="C37" s="74" t="s">
        <v>114</v>
      </c>
      <c r="D37" s="74" t="s">
        <v>114</v>
      </c>
      <c r="E37" s="74" t="s">
        <v>114</v>
      </c>
      <c r="F37" s="74" t="s">
        <v>114</v>
      </c>
      <c r="G37" s="74" t="s">
        <v>114</v>
      </c>
      <c r="H37" s="74" t="s">
        <v>114</v>
      </c>
      <c r="I37" s="74" t="s">
        <v>114</v>
      </c>
      <c r="J37" s="74" t="s">
        <v>114</v>
      </c>
      <c r="K37" s="74" t="s">
        <v>114</v>
      </c>
      <c r="L37" s="74" t="s">
        <v>114</v>
      </c>
      <c r="M37" s="74" t="s">
        <v>114</v>
      </c>
      <c r="N37" s="74" t="s">
        <v>114</v>
      </c>
      <c r="O37" s="74" t="s">
        <v>114</v>
      </c>
      <c r="P37" s="74" t="s">
        <v>114</v>
      </c>
      <c r="Q37" s="54">
        <v>255.519</v>
      </c>
      <c r="R37" s="74" t="s">
        <v>114</v>
      </c>
      <c r="S37" s="74" t="s">
        <v>114</v>
      </c>
    </row>
    <row r="38" spans="1:19" ht="13.5">
      <c r="A38" s="53">
        <v>25658</v>
      </c>
      <c r="B38" s="74" t="s">
        <v>114</v>
      </c>
      <c r="C38" s="54">
        <v>307.112</v>
      </c>
      <c r="D38" s="54">
        <v>27.119</v>
      </c>
      <c r="E38" s="74" t="s">
        <v>114</v>
      </c>
      <c r="F38" s="74" t="s">
        <v>114</v>
      </c>
      <c r="G38" s="54">
        <v>22.516</v>
      </c>
      <c r="H38" s="54">
        <v>7.466</v>
      </c>
      <c r="I38" s="74" t="s">
        <v>114</v>
      </c>
      <c r="J38" s="74" t="s">
        <v>114</v>
      </c>
      <c r="K38" s="74" t="s">
        <v>114</v>
      </c>
      <c r="L38" s="74" t="s">
        <v>114</v>
      </c>
      <c r="M38" s="74" t="s">
        <v>114</v>
      </c>
      <c r="N38" s="54">
        <v>57.101</v>
      </c>
      <c r="O38" s="54">
        <v>66.58</v>
      </c>
      <c r="P38" s="54">
        <v>275.894</v>
      </c>
      <c r="Q38" s="54">
        <v>248.234</v>
      </c>
      <c r="R38" s="74" t="s">
        <v>114</v>
      </c>
      <c r="S38" s="74" t="s">
        <v>114</v>
      </c>
    </row>
    <row r="39" spans="1:19" ht="13.5">
      <c r="A39" s="53">
        <v>25688</v>
      </c>
      <c r="B39" s="74" t="s">
        <v>114</v>
      </c>
      <c r="C39" s="74" t="s">
        <v>114</v>
      </c>
      <c r="D39" s="74" t="s">
        <v>114</v>
      </c>
      <c r="E39" s="74" t="s">
        <v>114</v>
      </c>
      <c r="F39" s="74" t="s">
        <v>114</v>
      </c>
      <c r="G39" s="74" t="s">
        <v>114</v>
      </c>
      <c r="H39" s="74" t="s">
        <v>114</v>
      </c>
      <c r="I39" s="74" t="s">
        <v>114</v>
      </c>
      <c r="J39" s="74" t="s">
        <v>114</v>
      </c>
      <c r="K39" s="74" t="s">
        <v>114</v>
      </c>
      <c r="L39" s="74" t="s">
        <v>114</v>
      </c>
      <c r="M39" s="74" t="s">
        <v>114</v>
      </c>
      <c r="N39" s="74" t="s">
        <v>114</v>
      </c>
      <c r="O39" s="74" t="s">
        <v>114</v>
      </c>
      <c r="P39" s="74" t="s">
        <v>114</v>
      </c>
      <c r="Q39" s="54">
        <v>249.512</v>
      </c>
      <c r="R39" s="74" t="s">
        <v>114</v>
      </c>
      <c r="S39" s="74" t="s">
        <v>114</v>
      </c>
    </row>
    <row r="40" spans="1:19" ht="13.5">
      <c r="A40" s="53">
        <v>25719</v>
      </c>
      <c r="B40" s="74" t="s">
        <v>114</v>
      </c>
      <c r="C40" s="74" t="s">
        <v>114</v>
      </c>
      <c r="D40" s="74" t="s">
        <v>114</v>
      </c>
      <c r="E40" s="74" t="s">
        <v>114</v>
      </c>
      <c r="F40" s="74" t="s">
        <v>114</v>
      </c>
      <c r="G40" s="74" t="s">
        <v>114</v>
      </c>
      <c r="H40" s="74" t="s">
        <v>114</v>
      </c>
      <c r="I40" s="74" t="s">
        <v>114</v>
      </c>
      <c r="J40" s="74" t="s">
        <v>114</v>
      </c>
      <c r="K40" s="74" t="s">
        <v>114</v>
      </c>
      <c r="L40" s="74" t="s">
        <v>114</v>
      </c>
      <c r="M40" s="74" t="s">
        <v>114</v>
      </c>
      <c r="N40" s="74" t="s">
        <v>114</v>
      </c>
      <c r="O40" s="74" t="s">
        <v>114</v>
      </c>
      <c r="P40" s="74" t="s">
        <v>114</v>
      </c>
      <c r="Q40" s="54">
        <v>251.938</v>
      </c>
      <c r="R40" s="74" t="s">
        <v>114</v>
      </c>
      <c r="S40" s="74" t="s">
        <v>114</v>
      </c>
    </row>
    <row r="41" spans="1:19" ht="13.5">
      <c r="A41" s="53">
        <v>25749</v>
      </c>
      <c r="B41" s="74" t="s">
        <v>114</v>
      </c>
      <c r="C41" s="54">
        <v>309.926</v>
      </c>
      <c r="D41" s="54">
        <v>28.519</v>
      </c>
      <c r="E41" s="74" t="s">
        <v>114</v>
      </c>
      <c r="F41" s="74" t="s">
        <v>114</v>
      </c>
      <c r="G41" s="54">
        <v>26.316</v>
      </c>
      <c r="H41" s="54">
        <v>8.653</v>
      </c>
      <c r="I41" s="74" t="s">
        <v>114</v>
      </c>
      <c r="J41" s="74" t="s">
        <v>114</v>
      </c>
      <c r="K41" s="74" t="s">
        <v>114</v>
      </c>
      <c r="L41" s="74" t="s">
        <v>114</v>
      </c>
      <c r="M41" s="74" t="s">
        <v>114</v>
      </c>
      <c r="N41" s="54">
        <v>63.488</v>
      </c>
      <c r="O41" s="54">
        <v>70.499</v>
      </c>
      <c r="P41" s="54">
        <v>291.614</v>
      </c>
      <c r="Q41" s="54">
        <v>256.158</v>
      </c>
      <c r="R41" s="74" t="s">
        <v>114</v>
      </c>
      <c r="S41" s="74" t="s">
        <v>114</v>
      </c>
    </row>
    <row r="42" spans="1:19" ht="13.5">
      <c r="A42" s="53">
        <v>25780</v>
      </c>
      <c r="B42" s="74" t="s">
        <v>114</v>
      </c>
      <c r="C42" s="74" t="s">
        <v>114</v>
      </c>
      <c r="D42" s="74" t="s">
        <v>114</v>
      </c>
      <c r="E42" s="74" t="s">
        <v>114</v>
      </c>
      <c r="F42" s="74" t="s">
        <v>114</v>
      </c>
      <c r="G42" s="74" t="s">
        <v>114</v>
      </c>
      <c r="H42" s="74" t="s">
        <v>114</v>
      </c>
      <c r="I42" s="74" t="s">
        <v>114</v>
      </c>
      <c r="J42" s="74" t="s">
        <v>114</v>
      </c>
      <c r="K42" s="74" t="s">
        <v>114</v>
      </c>
      <c r="L42" s="74" t="s">
        <v>114</v>
      </c>
      <c r="M42" s="74" t="s">
        <v>114</v>
      </c>
      <c r="N42" s="74" t="s">
        <v>114</v>
      </c>
      <c r="O42" s="74" t="s">
        <v>114</v>
      </c>
      <c r="P42" s="74" t="s">
        <v>114</v>
      </c>
      <c r="Q42" s="54">
        <v>267.55</v>
      </c>
      <c r="R42" s="74" t="s">
        <v>114</v>
      </c>
      <c r="S42" s="74" t="s">
        <v>114</v>
      </c>
    </row>
    <row r="43" spans="1:19" ht="13.5">
      <c r="A43" s="53">
        <v>25811</v>
      </c>
      <c r="B43" s="74" t="s">
        <v>114</v>
      </c>
      <c r="C43" s="74" t="s">
        <v>114</v>
      </c>
      <c r="D43" s="74" t="s">
        <v>114</v>
      </c>
      <c r="E43" s="74" t="s">
        <v>114</v>
      </c>
      <c r="F43" s="74" t="s">
        <v>114</v>
      </c>
      <c r="G43" s="74" t="s">
        <v>114</v>
      </c>
      <c r="H43" s="74" t="s">
        <v>114</v>
      </c>
      <c r="I43" s="74" t="s">
        <v>114</v>
      </c>
      <c r="J43" s="74" t="s">
        <v>114</v>
      </c>
      <c r="K43" s="74" t="s">
        <v>114</v>
      </c>
      <c r="L43" s="74" t="s">
        <v>114</v>
      </c>
      <c r="M43" s="74" t="s">
        <v>114</v>
      </c>
      <c r="N43" s="74" t="s">
        <v>114</v>
      </c>
      <c r="O43" s="74" t="s">
        <v>114</v>
      </c>
      <c r="P43" s="74" t="s">
        <v>114</v>
      </c>
      <c r="Q43" s="54">
        <v>268.974</v>
      </c>
      <c r="R43" s="74" t="s">
        <v>114</v>
      </c>
      <c r="S43" s="74" t="s">
        <v>114</v>
      </c>
    </row>
    <row r="44" spans="1:19" ht="13.5">
      <c r="A44" s="53">
        <v>25841</v>
      </c>
      <c r="B44" s="74" t="s">
        <v>114</v>
      </c>
      <c r="C44" s="54">
        <v>312.302</v>
      </c>
      <c r="D44" s="54">
        <v>31.961</v>
      </c>
      <c r="E44" s="74" t="s">
        <v>114</v>
      </c>
      <c r="F44" s="74" t="s">
        <v>114</v>
      </c>
      <c r="G44" s="54">
        <v>26.922</v>
      </c>
      <c r="H44" s="54">
        <v>8.655</v>
      </c>
      <c r="I44" s="74" t="s">
        <v>114</v>
      </c>
      <c r="J44" s="74" t="s">
        <v>114</v>
      </c>
      <c r="K44" s="74" t="s">
        <v>114</v>
      </c>
      <c r="L44" s="74" t="s">
        <v>114</v>
      </c>
      <c r="M44" s="74" t="s">
        <v>114</v>
      </c>
      <c r="N44" s="54">
        <v>67.538</v>
      </c>
      <c r="O44" s="54">
        <v>75.033</v>
      </c>
      <c r="P44" s="54">
        <v>305.834</v>
      </c>
      <c r="Q44" s="54">
        <v>270.04</v>
      </c>
      <c r="R44" s="74" t="s">
        <v>114</v>
      </c>
      <c r="S44" s="74" t="s">
        <v>114</v>
      </c>
    </row>
    <row r="45" spans="1:19" ht="13.5">
      <c r="A45" s="53">
        <v>25872</v>
      </c>
      <c r="B45" s="74" t="s">
        <v>114</v>
      </c>
      <c r="C45" s="74" t="s">
        <v>114</v>
      </c>
      <c r="D45" s="74" t="s">
        <v>114</v>
      </c>
      <c r="E45" s="74" t="s">
        <v>114</v>
      </c>
      <c r="F45" s="74" t="s">
        <v>114</v>
      </c>
      <c r="G45" s="74" t="s">
        <v>114</v>
      </c>
      <c r="H45" s="74" t="s">
        <v>114</v>
      </c>
      <c r="I45" s="74" t="s">
        <v>114</v>
      </c>
      <c r="J45" s="74" t="s">
        <v>114</v>
      </c>
      <c r="K45" s="74" t="s">
        <v>114</v>
      </c>
      <c r="L45" s="74" t="s">
        <v>114</v>
      </c>
      <c r="M45" s="74" t="s">
        <v>114</v>
      </c>
      <c r="N45" s="74" t="s">
        <v>114</v>
      </c>
      <c r="O45" s="74" t="s">
        <v>114</v>
      </c>
      <c r="P45" s="74" t="s">
        <v>114</v>
      </c>
      <c r="Q45" s="54">
        <v>280.047</v>
      </c>
      <c r="R45" s="74" t="s">
        <v>114</v>
      </c>
      <c r="S45" s="74" t="s">
        <v>114</v>
      </c>
    </row>
    <row r="46" spans="1:19" ht="13.5">
      <c r="A46" s="53">
        <v>25902</v>
      </c>
      <c r="B46" s="74" t="s">
        <v>114</v>
      </c>
      <c r="C46" s="74" t="s">
        <v>114</v>
      </c>
      <c r="D46" s="74" t="s">
        <v>114</v>
      </c>
      <c r="E46" s="74" t="s">
        <v>114</v>
      </c>
      <c r="F46" s="74" t="s">
        <v>114</v>
      </c>
      <c r="G46" s="74" t="s">
        <v>114</v>
      </c>
      <c r="H46" s="74" t="s">
        <v>114</v>
      </c>
      <c r="I46" s="74" t="s">
        <v>114</v>
      </c>
      <c r="J46" s="74" t="s">
        <v>114</v>
      </c>
      <c r="K46" s="74" t="s">
        <v>114</v>
      </c>
      <c r="L46" s="74" t="s">
        <v>114</v>
      </c>
      <c r="M46" s="74" t="s">
        <v>114</v>
      </c>
      <c r="N46" s="74" t="s">
        <v>114</v>
      </c>
      <c r="O46" s="74" t="s">
        <v>114</v>
      </c>
      <c r="P46" s="74" t="s">
        <v>114</v>
      </c>
      <c r="Q46" s="54">
        <v>281.162</v>
      </c>
      <c r="R46" s="74" t="s">
        <v>114</v>
      </c>
      <c r="S46" s="74" t="s">
        <v>114</v>
      </c>
    </row>
    <row r="47" spans="1:19" ht="13.5">
      <c r="A47" s="53">
        <v>25933</v>
      </c>
      <c r="B47" s="74" t="s">
        <v>114</v>
      </c>
      <c r="C47" s="54">
        <v>329.796</v>
      </c>
      <c r="D47" s="54">
        <v>28.157</v>
      </c>
      <c r="E47" s="74" t="s">
        <v>114</v>
      </c>
      <c r="F47" s="74" t="s">
        <v>114</v>
      </c>
      <c r="G47" s="54">
        <v>25.917</v>
      </c>
      <c r="H47" s="54">
        <v>8.984</v>
      </c>
      <c r="I47" s="54">
        <v>1</v>
      </c>
      <c r="J47" s="74" t="s">
        <v>114</v>
      </c>
      <c r="K47" s="74" t="s">
        <v>114</v>
      </c>
      <c r="L47" s="74" t="s">
        <v>114</v>
      </c>
      <c r="M47" s="74" t="s">
        <v>114</v>
      </c>
      <c r="N47" s="54">
        <v>64.058</v>
      </c>
      <c r="O47" s="54">
        <v>80.083</v>
      </c>
      <c r="P47" s="54">
        <v>320.609</v>
      </c>
      <c r="Q47" s="54">
        <v>285.111</v>
      </c>
      <c r="R47" s="74" t="s">
        <v>114</v>
      </c>
      <c r="S47" s="74" t="s">
        <v>114</v>
      </c>
    </row>
    <row r="48" spans="1:19" ht="13.5">
      <c r="A48" s="53">
        <v>25964</v>
      </c>
      <c r="B48" s="74" t="s">
        <v>114</v>
      </c>
      <c r="C48" s="54">
        <v>339.212</v>
      </c>
      <c r="D48" s="54">
        <v>37.337</v>
      </c>
      <c r="E48" s="74" t="s">
        <v>114</v>
      </c>
      <c r="F48" s="74" t="s">
        <v>114</v>
      </c>
      <c r="G48" s="54">
        <v>27.56</v>
      </c>
      <c r="H48" s="54">
        <v>8.983</v>
      </c>
      <c r="I48" s="74" t="s">
        <v>114</v>
      </c>
      <c r="J48" s="74" t="s">
        <v>114</v>
      </c>
      <c r="K48" s="74" t="s">
        <v>114</v>
      </c>
      <c r="L48" s="74" t="s">
        <v>114</v>
      </c>
      <c r="M48" s="74" t="s">
        <v>114</v>
      </c>
      <c r="N48" s="54">
        <v>73.88</v>
      </c>
      <c r="O48" s="54">
        <v>89.251</v>
      </c>
      <c r="P48" s="54">
        <v>322.563</v>
      </c>
      <c r="Q48" s="54">
        <v>286.472</v>
      </c>
      <c r="R48" s="74" t="s">
        <v>114</v>
      </c>
      <c r="S48" s="74" t="s">
        <v>114</v>
      </c>
    </row>
    <row r="49" spans="1:19" ht="13.5">
      <c r="A49" s="53">
        <v>25992</v>
      </c>
      <c r="B49" s="74" t="s">
        <v>114</v>
      </c>
      <c r="C49" s="54">
        <v>338.825</v>
      </c>
      <c r="D49" s="54">
        <v>33.68</v>
      </c>
      <c r="E49" s="74" t="s">
        <v>114</v>
      </c>
      <c r="F49" s="74" t="s">
        <v>114</v>
      </c>
      <c r="G49" s="54">
        <v>27.382</v>
      </c>
      <c r="H49" s="54">
        <v>8.983</v>
      </c>
      <c r="I49" s="74" t="s">
        <v>114</v>
      </c>
      <c r="J49" s="74" t="s">
        <v>114</v>
      </c>
      <c r="K49" s="74" t="s">
        <v>114</v>
      </c>
      <c r="L49" s="74" t="s">
        <v>114</v>
      </c>
      <c r="M49" s="74" t="s">
        <v>114</v>
      </c>
      <c r="N49" s="54">
        <v>70.045</v>
      </c>
      <c r="O49" s="54">
        <v>86.535</v>
      </c>
      <c r="P49" s="54">
        <v>320.024</v>
      </c>
      <c r="Q49" s="54">
        <v>284.65</v>
      </c>
      <c r="R49" s="74" t="s">
        <v>114</v>
      </c>
      <c r="S49" s="74" t="s">
        <v>114</v>
      </c>
    </row>
    <row r="50" spans="1:19" ht="13.5">
      <c r="A50" s="53">
        <v>26023</v>
      </c>
      <c r="B50" s="74" t="s">
        <v>114</v>
      </c>
      <c r="C50" s="54">
        <v>354.061</v>
      </c>
      <c r="D50" s="54">
        <v>39.489</v>
      </c>
      <c r="E50" s="74" t="s">
        <v>114</v>
      </c>
      <c r="F50" s="74" t="s">
        <v>114</v>
      </c>
      <c r="G50" s="54">
        <v>28.68</v>
      </c>
      <c r="H50" s="54">
        <v>9.133</v>
      </c>
      <c r="I50" s="54">
        <v>1.719</v>
      </c>
      <c r="J50" s="74" t="s">
        <v>114</v>
      </c>
      <c r="K50" s="74" t="s">
        <v>114</v>
      </c>
      <c r="L50" s="74" t="s">
        <v>114</v>
      </c>
      <c r="M50" s="74" t="s">
        <v>114</v>
      </c>
      <c r="N50" s="54">
        <v>79.021</v>
      </c>
      <c r="O50" s="54">
        <v>96.483</v>
      </c>
      <c r="P50" s="54">
        <v>319.504</v>
      </c>
      <c r="Q50" s="54">
        <v>283.595</v>
      </c>
      <c r="R50" s="74" t="s">
        <v>114</v>
      </c>
      <c r="S50" s="74" t="s">
        <v>114</v>
      </c>
    </row>
    <row r="51" spans="1:19" ht="13.5">
      <c r="A51" s="53">
        <v>26053</v>
      </c>
      <c r="B51" s="74" t="s">
        <v>114</v>
      </c>
      <c r="C51" s="54">
        <v>359.016</v>
      </c>
      <c r="D51" s="54">
        <v>41.378</v>
      </c>
      <c r="E51" s="74" t="s">
        <v>114</v>
      </c>
      <c r="F51" s="74" t="s">
        <v>114</v>
      </c>
      <c r="G51" s="54">
        <v>33.147</v>
      </c>
      <c r="H51" s="54">
        <v>9.134</v>
      </c>
      <c r="I51" s="54">
        <v>0.505</v>
      </c>
      <c r="J51" s="74" t="s">
        <v>114</v>
      </c>
      <c r="K51" s="74" t="s">
        <v>114</v>
      </c>
      <c r="L51" s="74" t="s">
        <v>114</v>
      </c>
      <c r="M51" s="74" t="s">
        <v>114</v>
      </c>
      <c r="N51" s="54">
        <v>84.164</v>
      </c>
      <c r="O51" s="54">
        <v>110.877</v>
      </c>
      <c r="P51" s="54">
        <v>324.343</v>
      </c>
      <c r="Q51" s="54">
        <v>281.269</v>
      </c>
      <c r="R51" s="74" t="s">
        <v>114</v>
      </c>
      <c r="S51" s="74" t="s">
        <v>114</v>
      </c>
    </row>
    <row r="52" spans="1:19" ht="13.5">
      <c r="A52" s="53">
        <v>26084</v>
      </c>
      <c r="B52" s="74" t="s">
        <v>114</v>
      </c>
      <c r="C52" s="54">
        <v>362.107</v>
      </c>
      <c r="D52" s="54">
        <v>40.15</v>
      </c>
      <c r="E52" s="74" t="s">
        <v>114</v>
      </c>
      <c r="F52" s="74" t="s">
        <v>114</v>
      </c>
      <c r="G52" s="54">
        <v>32.894</v>
      </c>
      <c r="H52" s="54">
        <v>9.132</v>
      </c>
      <c r="I52" s="54">
        <v>0.5</v>
      </c>
      <c r="J52" s="74" t="s">
        <v>114</v>
      </c>
      <c r="K52" s="74" t="s">
        <v>114</v>
      </c>
      <c r="L52" s="74" t="s">
        <v>114</v>
      </c>
      <c r="M52" s="74" t="s">
        <v>114</v>
      </c>
      <c r="N52" s="54">
        <v>82.676</v>
      </c>
      <c r="O52" s="54">
        <v>110.375</v>
      </c>
      <c r="P52" s="54">
        <v>322.986</v>
      </c>
      <c r="Q52" s="54">
        <v>280.52</v>
      </c>
      <c r="R52" s="74" t="s">
        <v>114</v>
      </c>
      <c r="S52" s="74" t="s">
        <v>114</v>
      </c>
    </row>
    <row r="53" spans="1:19" ht="13.5">
      <c r="A53" s="53">
        <v>26114</v>
      </c>
      <c r="B53" s="74" t="s">
        <v>114</v>
      </c>
      <c r="C53" s="54">
        <v>366.823</v>
      </c>
      <c r="D53" s="54">
        <v>40.232</v>
      </c>
      <c r="E53" s="74" t="s">
        <v>114</v>
      </c>
      <c r="F53" s="74" t="s">
        <v>114</v>
      </c>
      <c r="G53" s="54">
        <v>34.312</v>
      </c>
      <c r="H53" s="54">
        <v>9.132</v>
      </c>
      <c r="I53" s="54">
        <v>1.107</v>
      </c>
      <c r="J53" s="74" t="s">
        <v>114</v>
      </c>
      <c r="K53" s="74" t="s">
        <v>114</v>
      </c>
      <c r="L53" s="74" t="s">
        <v>114</v>
      </c>
      <c r="M53" s="74" t="s">
        <v>114</v>
      </c>
      <c r="N53" s="54">
        <v>84.783</v>
      </c>
      <c r="O53" s="54">
        <v>110.82</v>
      </c>
      <c r="P53" s="54">
        <v>331.632</v>
      </c>
      <c r="Q53" s="54">
        <v>287.736</v>
      </c>
      <c r="R53" s="74" t="s">
        <v>114</v>
      </c>
      <c r="S53" s="74" t="s">
        <v>114</v>
      </c>
    </row>
    <row r="54" spans="1:19" ht="13.5">
      <c r="A54" s="53">
        <v>26145</v>
      </c>
      <c r="B54" s="74" t="s">
        <v>114</v>
      </c>
      <c r="C54" s="54">
        <v>372.402</v>
      </c>
      <c r="D54" s="54">
        <v>40.762</v>
      </c>
      <c r="E54" s="74" t="s">
        <v>114</v>
      </c>
      <c r="F54" s="74" t="s">
        <v>114</v>
      </c>
      <c r="G54" s="54">
        <v>29.245</v>
      </c>
      <c r="H54" s="54">
        <v>9.132</v>
      </c>
      <c r="I54" s="54">
        <v>1.314</v>
      </c>
      <c r="J54" s="74" t="s">
        <v>114</v>
      </c>
      <c r="K54" s="74" t="s">
        <v>114</v>
      </c>
      <c r="L54" s="74" t="s">
        <v>114</v>
      </c>
      <c r="M54" s="74" t="s">
        <v>114</v>
      </c>
      <c r="N54" s="54">
        <v>80.453</v>
      </c>
      <c r="O54" s="54">
        <v>103.395</v>
      </c>
      <c r="P54" s="54">
        <v>336.85</v>
      </c>
      <c r="Q54" s="54">
        <v>293.148</v>
      </c>
      <c r="R54" s="74" t="s">
        <v>114</v>
      </c>
      <c r="S54" s="74" t="s">
        <v>114</v>
      </c>
    </row>
    <row r="55" spans="1:19" ht="13.5">
      <c r="A55" s="53">
        <v>26176</v>
      </c>
      <c r="B55" s="74" t="s">
        <v>114</v>
      </c>
      <c r="C55" s="54">
        <v>384.41</v>
      </c>
      <c r="D55" s="54">
        <v>49.322</v>
      </c>
      <c r="E55" s="74" t="s">
        <v>114</v>
      </c>
      <c r="F55" s="74" t="s">
        <v>114</v>
      </c>
      <c r="G55" s="54">
        <v>32.422</v>
      </c>
      <c r="H55" s="54">
        <v>11.042</v>
      </c>
      <c r="I55" s="74" t="s">
        <v>114</v>
      </c>
      <c r="J55" s="74" t="s">
        <v>114</v>
      </c>
      <c r="K55" s="74" t="s">
        <v>114</v>
      </c>
      <c r="L55" s="74" t="s">
        <v>114</v>
      </c>
      <c r="M55" s="74" t="s">
        <v>114</v>
      </c>
      <c r="N55" s="54">
        <v>92.786</v>
      </c>
      <c r="O55" s="54">
        <v>116.516</v>
      </c>
      <c r="P55" s="54">
        <v>339.125</v>
      </c>
      <c r="Q55" s="54">
        <v>294.938</v>
      </c>
      <c r="R55" s="74" t="s">
        <v>114</v>
      </c>
      <c r="S55" s="74" t="s">
        <v>114</v>
      </c>
    </row>
    <row r="56" spans="1:19" ht="13.5">
      <c r="A56" s="53">
        <v>26206</v>
      </c>
      <c r="B56" s="74" t="s">
        <v>114</v>
      </c>
      <c r="C56" s="54">
        <v>383.523</v>
      </c>
      <c r="D56" s="54">
        <v>45.029</v>
      </c>
      <c r="E56" s="74" t="s">
        <v>114</v>
      </c>
      <c r="F56" s="74" t="s">
        <v>114</v>
      </c>
      <c r="G56" s="54">
        <v>34.313</v>
      </c>
      <c r="H56" s="54">
        <v>11.142</v>
      </c>
      <c r="I56" s="74" t="s">
        <v>114</v>
      </c>
      <c r="J56" s="74" t="s">
        <v>114</v>
      </c>
      <c r="K56" s="74" t="s">
        <v>114</v>
      </c>
      <c r="L56" s="74" t="s">
        <v>114</v>
      </c>
      <c r="M56" s="74" t="s">
        <v>114</v>
      </c>
      <c r="N56" s="54">
        <v>90.484</v>
      </c>
      <c r="O56" s="54">
        <v>116.842</v>
      </c>
      <c r="P56" s="54">
        <v>349.384</v>
      </c>
      <c r="Q56" s="54">
        <v>302.164</v>
      </c>
      <c r="R56" s="74" t="s">
        <v>114</v>
      </c>
      <c r="S56" s="74" t="s">
        <v>114</v>
      </c>
    </row>
    <row r="57" spans="1:19" ht="13.5">
      <c r="A57" s="53">
        <v>26237</v>
      </c>
      <c r="B57" s="74" t="s">
        <v>114</v>
      </c>
      <c r="C57" s="54">
        <v>392.463</v>
      </c>
      <c r="D57" s="54">
        <v>43.155</v>
      </c>
      <c r="E57" s="74" t="s">
        <v>114</v>
      </c>
      <c r="F57" s="74" t="s">
        <v>114</v>
      </c>
      <c r="G57" s="54">
        <v>36.294</v>
      </c>
      <c r="H57" s="54">
        <v>10.992</v>
      </c>
      <c r="I57" s="54">
        <v>7.447</v>
      </c>
      <c r="J57" s="74" t="s">
        <v>114</v>
      </c>
      <c r="K57" s="74" t="s">
        <v>114</v>
      </c>
      <c r="L57" s="74" t="s">
        <v>114</v>
      </c>
      <c r="M57" s="74" t="s">
        <v>114</v>
      </c>
      <c r="N57" s="54">
        <v>97.888</v>
      </c>
      <c r="O57" s="54">
        <v>122.718</v>
      </c>
      <c r="P57" s="54">
        <v>361.045</v>
      </c>
      <c r="Q57" s="54">
        <v>312.026</v>
      </c>
      <c r="R57" s="74" t="s">
        <v>114</v>
      </c>
      <c r="S57" s="74" t="s">
        <v>114</v>
      </c>
    </row>
    <row r="58" spans="1:19" ht="13.5">
      <c r="A58" s="53">
        <v>26267</v>
      </c>
      <c r="B58" s="74" t="s">
        <v>114</v>
      </c>
      <c r="C58" s="54">
        <v>396.385</v>
      </c>
      <c r="D58" s="54">
        <v>40.417</v>
      </c>
      <c r="E58" s="74" t="s">
        <v>114</v>
      </c>
      <c r="F58" s="74" t="s">
        <v>114</v>
      </c>
      <c r="G58" s="54">
        <v>37.518</v>
      </c>
      <c r="H58" s="54">
        <v>11.589</v>
      </c>
      <c r="I58" s="54">
        <v>0.38</v>
      </c>
      <c r="J58" s="74" t="s">
        <v>114</v>
      </c>
      <c r="K58" s="74" t="s">
        <v>114</v>
      </c>
      <c r="L58" s="74" t="s">
        <v>114</v>
      </c>
      <c r="M58" s="74" t="s">
        <v>114</v>
      </c>
      <c r="N58" s="54">
        <v>89.904</v>
      </c>
      <c r="O58" s="54">
        <v>105.733</v>
      </c>
      <c r="P58" s="54">
        <v>369.066</v>
      </c>
      <c r="Q58" s="54">
        <v>319.176</v>
      </c>
      <c r="R58" s="74" t="s">
        <v>114</v>
      </c>
      <c r="S58" s="74" t="s">
        <v>114</v>
      </c>
    </row>
    <row r="59" spans="1:19" ht="13.5">
      <c r="A59" s="53">
        <v>26298</v>
      </c>
      <c r="B59" s="74" t="s">
        <v>114</v>
      </c>
      <c r="C59" s="54">
        <v>406.14</v>
      </c>
      <c r="D59" s="54">
        <v>37.737</v>
      </c>
      <c r="E59" s="74" t="s">
        <v>114</v>
      </c>
      <c r="F59" s="74" t="s">
        <v>114</v>
      </c>
      <c r="G59" s="54">
        <v>33.01</v>
      </c>
      <c r="H59" s="54">
        <v>11.589</v>
      </c>
      <c r="I59" s="54">
        <v>0.106</v>
      </c>
      <c r="J59" s="74" t="s">
        <v>114</v>
      </c>
      <c r="K59" s="74" t="s">
        <v>114</v>
      </c>
      <c r="L59" s="74" t="s">
        <v>114</v>
      </c>
      <c r="M59" s="74" t="s">
        <v>114</v>
      </c>
      <c r="N59" s="54">
        <v>82.442</v>
      </c>
      <c r="O59" s="54">
        <v>99.727</v>
      </c>
      <c r="P59" s="54">
        <v>377.871</v>
      </c>
      <c r="Q59" s="54">
        <v>330.366</v>
      </c>
      <c r="R59" s="74" t="s">
        <v>114</v>
      </c>
      <c r="S59" s="74" t="s">
        <v>114</v>
      </c>
    </row>
    <row r="60" spans="1:19" ht="13.5">
      <c r="A60" s="53">
        <v>26329</v>
      </c>
      <c r="B60" s="74" t="s">
        <v>114</v>
      </c>
      <c r="C60" s="54">
        <v>413.996</v>
      </c>
      <c r="D60" s="54">
        <v>35.353</v>
      </c>
      <c r="E60" s="74" t="s">
        <v>114</v>
      </c>
      <c r="F60" s="74" t="s">
        <v>114</v>
      </c>
      <c r="G60" s="54">
        <v>31.96</v>
      </c>
      <c r="H60" s="74" t="s">
        <v>114</v>
      </c>
      <c r="I60" s="54">
        <v>0.402</v>
      </c>
      <c r="J60" s="74" t="s">
        <v>114</v>
      </c>
      <c r="K60" s="74" t="s">
        <v>114</v>
      </c>
      <c r="L60" s="74" t="s">
        <v>114</v>
      </c>
      <c r="M60" s="74" t="s">
        <v>114</v>
      </c>
      <c r="N60" s="54">
        <v>79.304</v>
      </c>
      <c r="O60" s="54">
        <v>96.459</v>
      </c>
      <c r="P60" s="54">
        <v>381.558</v>
      </c>
      <c r="Q60" s="54">
        <v>333.075</v>
      </c>
      <c r="R60" s="74" t="s">
        <v>114</v>
      </c>
      <c r="S60" s="74" t="s">
        <v>114</v>
      </c>
    </row>
    <row r="61" spans="1:19" ht="13.5">
      <c r="A61" s="53">
        <v>26358</v>
      </c>
      <c r="B61" s="74" t="s">
        <v>114</v>
      </c>
      <c r="C61" s="54">
        <v>414.641</v>
      </c>
      <c r="D61" s="54">
        <v>30.524</v>
      </c>
      <c r="E61" s="74" t="s">
        <v>114</v>
      </c>
      <c r="F61" s="74" t="s">
        <v>114</v>
      </c>
      <c r="G61" s="54">
        <v>35.932</v>
      </c>
      <c r="H61" s="74" t="s">
        <v>114</v>
      </c>
      <c r="I61" s="54">
        <v>1.402</v>
      </c>
      <c r="J61" s="74" t="s">
        <v>114</v>
      </c>
      <c r="K61" s="74" t="s">
        <v>114</v>
      </c>
      <c r="L61" s="74" t="s">
        <v>114</v>
      </c>
      <c r="M61" s="74" t="s">
        <v>114</v>
      </c>
      <c r="N61" s="54">
        <v>79.547</v>
      </c>
      <c r="O61" s="54">
        <v>102.143</v>
      </c>
      <c r="P61" s="54">
        <v>393.261</v>
      </c>
      <c r="Q61" s="54">
        <v>340.866</v>
      </c>
      <c r="R61" s="74" t="s">
        <v>114</v>
      </c>
      <c r="S61" s="74" t="s">
        <v>114</v>
      </c>
    </row>
    <row r="62" spans="1:19" ht="13.5">
      <c r="A62" s="53">
        <v>26389</v>
      </c>
      <c r="B62" s="74" t="s">
        <v>114</v>
      </c>
      <c r="C62" s="54">
        <v>425.907</v>
      </c>
      <c r="D62" s="54">
        <v>28.855</v>
      </c>
      <c r="E62" s="74" t="s">
        <v>114</v>
      </c>
      <c r="F62" s="74" t="s">
        <v>114</v>
      </c>
      <c r="G62" s="54">
        <v>35.399</v>
      </c>
      <c r="H62" s="54">
        <v>11.619</v>
      </c>
      <c r="I62" s="54">
        <v>1.413</v>
      </c>
      <c r="J62" s="74" t="s">
        <v>114</v>
      </c>
      <c r="K62" s="74" t="s">
        <v>114</v>
      </c>
      <c r="L62" s="74" t="s">
        <v>114</v>
      </c>
      <c r="M62" s="74" t="s">
        <v>114</v>
      </c>
      <c r="N62" s="54">
        <v>77.356</v>
      </c>
      <c r="O62" s="54">
        <v>101.447</v>
      </c>
      <c r="P62" s="54">
        <v>397.853</v>
      </c>
      <c r="Q62" s="54">
        <v>351.499</v>
      </c>
      <c r="R62" s="74" t="s">
        <v>114</v>
      </c>
      <c r="S62" s="54">
        <v>80.262</v>
      </c>
    </row>
    <row r="63" spans="1:19" ht="13.5">
      <c r="A63" s="53">
        <v>26419</v>
      </c>
      <c r="B63" s="74" t="s">
        <v>114</v>
      </c>
      <c r="C63" s="54">
        <v>429.425</v>
      </c>
      <c r="D63" s="54">
        <v>37.378</v>
      </c>
      <c r="E63" s="74" t="s">
        <v>114</v>
      </c>
      <c r="F63" s="74" t="s">
        <v>114</v>
      </c>
      <c r="G63" s="54">
        <v>33.406</v>
      </c>
      <c r="H63" s="74" t="s">
        <v>114</v>
      </c>
      <c r="I63" s="54">
        <v>5.841</v>
      </c>
      <c r="J63" s="74" t="s">
        <v>114</v>
      </c>
      <c r="K63" s="74" t="s">
        <v>114</v>
      </c>
      <c r="L63" s="74" t="s">
        <v>114</v>
      </c>
      <c r="M63" s="74" t="s">
        <v>114</v>
      </c>
      <c r="N63" s="54">
        <v>88.198</v>
      </c>
      <c r="O63" s="54">
        <v>109.863</v>
      </c>
      <c r="P63" s="54">
        <v>414.431</v>
      </c>
      <c r="Q63" s="54">
        <v>362.07</v>
      </c>
      <c r="R63" s="74" t="s">
        <v>114</v>
      </c>
      <c r="S63" s="74" t="s">
        <v>114</v>
      </c>
    </row>
    <row r="64" spans="1:19" ht="13.5">
      <c r="A64" s="53">
        <v>26450</v>
      </c>
      <c r="B64" s="74" t="s">
        <v>114</v>
      </c>
      <c r="C64" s="54">
        <v>430.354</v>
      </c>
      <c r="D64" s="54">
        <v>39.912</v>
      </c>
      <c r="E64" s="74" t="s">
        <v>114</v>
      </c>
      <c r="F64" s="74" t="s">
        <v>114</v>
      </c>
      <c r="G64" s="54">
        <v>35.263</v>
      </c>
      <c r="H64" s="74" t="s">
        <v>114</v>
      </c>
      <c r="I64" s="54">
        <v>6.621</v>
      </c>
      <c r="J64" s="74" t="s">
        <v>114</v>
      </c>
      <c r="K64" s="74" t="s">
        <v>114</v>
      </c>
      <c r="L64" s="74" t="s">
        <v>114</v>
      </c>
      <c r="M64" s="74" t="s">
        <v>114</v>
      </c>
      <c r="N64" s="54">
        <v>88.369</v>
      </c>
      <c r="O64" s="54">
        <v>101.93</v>
      </c>
      <c r="P64" s="54">
        <v>425.255</v>
      </c>
      <c r="Q64" s="54">
        <v>371.39</v>
      </c>
      <c r="R64" s="74" t="s">
        <v>114</v>
      </c>
      <c r="S64" s="74" t="s">
        <v>114</v>
      </c>
    </row>
    <row r="65" spans="1:19" ht="13.5">
      <c r="A65" s="53">
        <v>26480</v>
      </c>
      <c r="B65" s="74" t="s">
        <v>114</v>
      </c>
      <c r="C65" s="54">
        <v>436.595</v>
      </c>
      <c r="D65" s="54">
        <v>31.014</v>
      </c>
      <c r="E65" s="74" t="s">
        <v>114</v>
      </c>
      <c r="F65" s="74" t="s">
        <v>114</v>
      </c>
      <c r="G65" s="54">
        <v>32.011</v>
      </c>
      <c r="H65" s="54">
        <v>11.573</v>
      </c>
      <c r="I65" s="54">
        <v>8.881</v>
      </c>
      <c r="J65" s="74" t="s">
        <v>114</v>
      </c>
      <c r="K65" s="74" t="s">
        <v>114</v>
      </c>
      <c r="L65" s="74" t="s">
        <v>114</v>
      </c>
      <c r="M65" s="74" t="s">
        <v>114</v>
      </c>
      <c r="N65" s="54">
        <v>83.479</v>
      </c>
      <c r="O65" s="54">
        <v>102.31</v>
      </c>
      <c r="P65" s="54">
        <v>444.217</v>
      </c>
      <c r="Q65" s="54">
        <v>394.194</v>
      </c>
      <c r="R65" s="74" t="s">
        <v>114</v>
      </c>
      <c r="S65" s="54">
        <v>87.778</v>
      </c>
    </row>
    <row r="66" spans="1:19" ht="13.5">
      <c r="A66" s="53">
        <v>26511</v>
      </c>
      <c r="B66" s="74" t="s">
        <v>114</v>
      </c>
      <c r="C66" s="54">
        <v>443.995</v>
      </c>
      <c r="D66" s="54">
        <v>38.164</v>
      </c>
      <c r="E66" s="74" t="s">
        <v>114</v>
      </c>
      <c r="F66" s="74" t="s">
        <v>114</v>
      </c>
      <c r="G66" s="54">
        <v>31.623</v>
      </c>
      <c r="H66" s="74" t="s">
        <v>114</v>
      </c>
      <c r="I66" s="54">
        <v>102.733</v>
      </c>
      <c r="J66" s="74" t="s">
        <v>114</v>
      </c>
      <c r="K66" s="74" t="s">
        <v>114</v>
      </c>
      <c r="L66" s="74" t="s">
        <v>114</v>
      </c>
      <c r="M66" s="74" t="s">
        <v>114</v>
      </c>
      <c r="N66" s="54">
        <v>91.633</v>
      </c>
      <c r="O66" s="54">
        <v>108.426</v>
      </c>
      <c r="P66" s="54">
        <v>453.413</v>
      </c>
      <c r="Q66" s="54">
        <v>403.829</v>
      </c>
      <c r="R66" s="74" t="s">
        <v>114</v>
      </c>
      <c r="S66" s="74" t="s">
        <v>114</v>
      </c>
    </row>
    <row r="67" spans="1:19" ht="13.5">
      <c r="A67" s="53">
        <v>26542</v>
      </c>
      <c r="B67" s="74" t="s">
        <v>114</v>
      </c>
      <c r="C67" s="54">
        <v>443.178</v>
      </c>
      <c r="D67" s="54">
        <v>39.411</v>
      </c>
      <c r="E67" s="74" t="s">
        <v>114</v>
      </c>
      <c r="F67" s="74" t="s">
        <v>114</v>
      </c>
      <c r="G67" s="54">
        <v>36.652</v>
      </c>
      <c r="H67" s="74" t="s">
        <v>114</v>
      </c>
      <c r="I67" s="54">
        <v>7.85</v>
      </c>
      <c r="J67" s="74" t="s">
        <v>114</v>
      </c>
      <c r="K67" s="74" t="s">
        <v>114</v>
      </c>
      <c r="L67" s="74" t="s">
        <v>114</v>
      </c>
      <c r="M67" s="74" t="s">
        <v>114</v>
      </c>
      <c r="N67" s="54">
        <v>95.486</v>
      </c>
      <c r="O67" s="54">
        <v>114.215</v>
      </c>
      <c r="P67" s="54">
        <v>457.88</v>
      </c>
      <c r="Q67" s="54">
        <v>402.739</v>
      </c>
      <c r="R67" s="74" t="s">
        <v>114</v>
      </c>
      <c r="S67" s="74" t="s">
        <v>114</v>
      </c>
    </row>
    <row r="68" spans="1:19" ht="13.5">
      <c r="A68" s="53">
        <v>26572</v>
      </c>
      <c r="B68" s="74" t="s">
        <v>114</v>
      </c>
      <c r="C68" s="54">
        <v>442.777</v>
      </c>
      <c r="D68" s="54">
        <v>24.356</v>
      </c>
      <c r="E68" s="74" t="s">
        <v>114</v>
      </c>
      <c r="F68" s="74" t="s">
        <v>114</v>
      </c>
      <c r="G68" s="54">
        <v>37.699</v>
      </c>
      <c r="H68" s="54">
        <v>11.573</v>
      </c>
      <c r="I68" s="54">
        <v>14.15</v>
      </c>
      <c r="J68" s="74" t="s">
        <v>114</v>
      </c>
      <c r="K68" s="74" t="s">
        <v>114</v>
      </c>
      <c r="L68" s="74" t="s">
        <v>114</v>
      </c>
      <c r="M68" s="74" t="s">
        <v>114</v>
      </c>
      <c r="N68" s="54">
        <v>87.778</v>
      </c>
      <c r="O68" s="54">
        <v>106.439</v>
      </c>
      <c r="P68" s="54">
        <v>472.296</v>
      </c>
      <c r="Q68" s="54">
        <v>416.163</v>
      </c>
      <c r="R68" s="74" t="s">
        <v>114</v>
      </c>
      <c r="S68" s="54">
        <v>96.57</v>
      </c>
    </row>
    <row r="69" spans="1:19" ht="13.5">
      <c r="A69" s="53">
        <v>26603</v>
      </c>
      <c r="B69" s="74" t="s">
        <v>114</v>
      </c>
      <c r="C69" s="54">
        <v>451.581</v>
      </c>
      <c r="D69" s="54">
        <v>33.531</v>
      </c>
      <c r="E69" s="74" t="s">
        <v>114</v>
      </c>
      <c r="F69" s="74" t="s">
        <v>114</v>
      </c>
      <c r="G69" s="54">
        <v>30.911</v>
      </c>
      <c r="H69" s="74" t="s">
        <v>114</v>
      </c>
      <c r="I69" s="54">
        <v>11.859</v>
      </c>
      <c r="J69" s="74" t="s">
        <v>114</v>
      </c>
      <c r="K69" s="74" t="s">
        <v>114</v>
      </c>
      <c r="L69" s="74" t="s">
        <v>114</v>
      </c>
      <c r="M69" s="74" t="s">
        <v>114</v>
      </c>
      <c r="N69" s="54">
        <v>87.774</v>
      </c>
      <c r="O69" s="54">
        <v>108.115</v>
      </c>
      <c r="P69" s="54">
        <v>473.534</v>
      </c>
      <c r="Q69" s="54">
        <v>423.649</v>
      </c>
      <c r="R69" s="74" t="s">
        <v>114</v>
      </c>
      <c r="S69" s="74" t="s">
        <v>114</v>
      </c>
    </row>
    <row r="70" spans="1:19" ht="13.5">
      <c r="A70" s="53">
        <v>26633</v>
      </c>
      <c r="B70" s="74" t="s">
        <v>114</v>
      </c>
      <c r="C70" s="54">
        <v>450.534</v>
      </c>
      <c r="D70" s="54">
        <v>37.376</v>
      </c>
      <c r="E70" s="74" t="s">
        <v>114</v>
      </c>
      <c r="F70" s="74" t="s">
        <v>114</v>
      </c>
      <c r="G70" s="54">
        <v>30.993</v>
      </c>
      <c r="H70" s="74" t="s">
        <v>114</v>
      </c>
      <c r="I70" s="54">
        <v>10.04</v>
      </c>
      <c r="J70" s="74" t="s">
        <v>114</v>
      </c>
      <c r="K70" s="74" t="s">
        <v>114</v>
      </c>
      <c r="L70" s="74" t="s">
        <v>114</v>
      </c>
      <c r="M70" s="74" t="s">
        <v>114</v>
      </c>
      <c r="N70" s="54">
        <v>89.882</v>
      </c>
      <c r="O70" s="54">
        <v>109.756</v>
      </c>
      <c r="P70" s="54">
        <v>469.168</v>
      </c>
      <c r="Q70" s="54">
        <v>421.435</v>
      </c>
      <c r="R70" s="74" t="s">
        <v>114</v>
      </c>
      <c r="S70" s="74" t="s">
        <v>114</v>
      </c>
    </row>
    <row r="71" spans="1:19" ht="13.5">
      <c r="A71" s="53">
        <v>26664</v>
      </c>
      <c r="B71" s="74" t="s">
        <v>114</v>
      </c>
      <c r="C71" s="54">
        <v>448.597</v>
      </c>
      <c r="D71" s="54">
        <v>11.004</v>
      </c>
      <c r="E71" s="54">
        <v>27.033</v>
      </c>
      <c r="F71" s="74" t="s">
        <v>114</v>
      </c>
      <c r="G71" s="54">
        <v>33.522</v>
      </c>
      <c r="H71" s="54">
        <v>11.473</v>
      </c>
      <c r="I71" s="54">
        <v>9.49</v>
      </c>
      <c r="J71" s="74" t="s">
        <v>114</v>
      </c>
      <c r="K71" s="74" t="s">
        <v>114</v>
      </c>
      <c r="L71" s="74" t="s">
        <v>114</v>
      </c>
      <c r="M71" s="74" t="s">
        <v>114</v>
      </c>
      <c r="N71" s="74" t="s">
        <v>114</v>
      </c>
      <c r="O71" s="74" t="s">
        <v>114</v>
      </c>
      <c r="P71" s="74" t="s">
        <v>114</v>
      </c>
      <c r="Q71" s="74" t="s">
        <v>114</v>
      </c>
      <c r="R71" s="74" t="s">
        <v>114</v>
      </c>
      <c r="S71" s="54">
        <v>92.522</v>
      </c>
    </row>
    <row r="72" spans="1:19" ht="13.5">
      <c r="A72" s="53">
        <v>26695</v>
      </c>
      <c r="B72" s="74" t="s">
        <v>114</v>
      </c>
      <c r="C72" s="54">
        <v>460.811</v>
      </c>
      <c r="D72" s="54">
        <v>36.107</v>
      </c>
      <c r="E72" s="74" t="s">
        <v>114</v>
      </c>
      <c r="F72" s="74" t="s">
        <v>114</v>
      </c>
      <c r="G72" s="54">
        <v>38.46</v>
      </c>
      <c r="H72" s="54">
        <v>11.473</v>
      </c>
      <c r="I72" s="54">
        <v>12.338</v>
      </c>
      <c r="J72" s="74" t="s">
        <v>114</v>
      </c>
      <c r="K72" s="74" t="s">
        <v>114</v>
      </c>
      <c r="L72" s="74" t="s">
        <v>114</v>
      </c>
      <c r="M72" s="74" t="s">
        <v>114</v>
      </c>
      <c r="N72" s="54">
        <v>98.378</v>
      </c>
      <c r="O72" s="54">
        <v>129.193</v>
      </c>
      <c r="P72" s="54">
        <v>471.7</v>
      </c>
      <c r="Q72" s="54">
        <v>416.668</v>
      </c>
      <c r="R72" s="74" t="s">
        <v>114</v>
      </c>
      <c r="S72" s="74" t="s">
        <v>114</v>
      </c>
    </row>
    <row r="73" spans="1:19" ht="13.5">
      <c r="A73" s="53">
        <v>26723</v>
      </c>
      <c r="B73" s="74" t="s">
        <v>114</v>
      </c>
      <c r="C73" s="54">
        <v>468.315</v>
      </c>
      <c r="D73" s="54">
        <v>48.71</v>
      </c>
      <c r="E73" s="74" t="s">
        <v>114</v>
      </c>
      <c r="F73" s="74" t="s">
        <v>114</v>
      </c>
      <c r="G73" s="54">
        <v>31.551</v>
      </c>
      <c r="H73" s="54">
        <v>11.473</v>
      </c>
      <c r="I73" s="54">
        <v>10.498</v>
      </c>
      <c r="J73" s="74" t="s">
        <v>114</v>
      </c>
      <c r="K73" s="74" t="s">
        <v>114</v>
      </c>
      <c r="L73" s="74" t="s">
        <v>114</v>
      </c>
      <c r="M73" s="74" t="s">
        <v>114</v>
      </c>
      <c r="N73" s="54">
        <v>102.232</v>
      </c>
      <c r="O73" s="54">
        <v>132.218</v>
      </c>
      <c r="P73" s="54">
        <v>467.702</v>
      </c>
      <c r="Q73" s="54">
        <v>419.464</v>
      </c>
      <c r="R73" s="74" t="s">
        <v>114</v>
      </c>
      <c r="S73" s="74" t="s">
        <v>114</v>
      </c>
    </row>
    <row r="74" spans="1:19" ht="13.5">
      <c r="A74" s="53">
        <v>26754</v>
      </c>
      <c r="B74" s="74" t="s">
        <v>114</v>
      </c>
      <c r="C74" s="54">
        <v>483.668</v>
      </c>
      <c r="D74" s="54">
        <v>48.32</v>
      </c>
      <c r="E74" s="54">
        <v>42.275</v>
      </c>
      <c r="F74" s="74" t="s">
        <v>114</v>
      </c>
      <c r="G74" s="54">
        <v>43.667</v>
      </c>
      <c r="H74" s="54">
        <v>11.473</v>
      </c>
      <c r="I74" s="54">
        <v>11.021</v>
      </c>
      <c r="J74" s="74" t="s">
        <v>114</v>
      </c>
      <c r="K74" s="74" t="s">
        <v>114</v>
      </c>
      <c r="L74" s="74" t="s">
        <v>114</v>
      </c>
      <c r="M74" s="74" t="s">
        <v>114</v>
      </c>
      <c r="N74" s="54">
        <v>114.481</v>
      </c>
      <c r="O74" s="54">
        <v>142.628</v>
      </c>
      <c r="P74" s="54">
        <v>487.275</v>
      </c>
      <c r="Q74" s="54">
        <v>430.083</v>
      </c>
      <c r="R74" s="74" t="s">
        <v>114</v>
      </c>
      <c r="S74" s="54">
        <v>114.591</v>
      </c>
    </row>
    <row r="75" spans="1:19" ht="13.5">
      <c r="A75" s="53">
        <v>26784</v>
      </c>
      <c r="B75" s="74" t="s">
        <v>114</v>
      </c>
      <c r="C75" s="54">
        <v>484.584</v>
      </c>
      <c r="D75" s="54">
        <v>37.815</v>
      </c>
      <c r="E75" s="74" t="s">
        <v>114</v>
      </c>
      <c r="F75" s="74" t="s">
        <v>114</v>
      </c>
      <c r="G75" s="54">
        <v>44.771</v>
      </c>
      <c r="H75" s="54">
        <v>12.433</v>
      </c>
      <c r="I75" s="54">
        <v>14.568</v>
      </c>
      <c r="J75" s="74" t="s">
        <v>114</v>
      </c>
      <c r="K75" s="74" t="s">
        <v>114</v>
      </c>
      <c r="L75" s="74" t="s">
        <v>114</v>
      </c>
      <c r="M75" s="74" t="s">
        <v>114</v>
      </c>
      <c r="N75" s="54">
        <v>109.587</v>
      </c>
      <c r="O75" s="54">
        <v>134.225</v>
      </c>
      <c r="P75" s="54">
        <v>496.717</v>
      </c>
      <c r="Q75" s="54">
        <v>433.524</v>
      </c>
      <c r="R75" s="74" t="s">
        <v>114</v>
      </c>
      <c r="S75" s="74" t="s">
        <v>114</v>
      </c>
    </row>
    <row r="76" spans="1:19" ht="13.5">
      <c r="A76" s="53">
        <v>26815</v>
      </c>
      <c r="B76" s="74" t="s">
        <v>114</v>
      </c>
      <c r="C76" s="54">
        <v>480.994</v>
      </c>
      <c r="D76" s="54">
        <v>38.824</v>
      </c>
      <c r="E76" s="74" t="s">
        <v>114</v>
      </c>
      <c r="F76" s="74" t="s">
        <v>114</v>
      </c>
      <c r="G76" s="54">
        <v>44.888</v>
      </c>
      <c r="H76" s="54">
        <v>13.171</v>
      </c>
      <c r="I76" s="54">
        <v>20.488</v>
      </c>
      <c r="J76" s="74" t="s">
        <v>114</v>
      </c>
      <c r="K76" s="74" t="s">
        <v>114</v>
      </c>
      <c r="L76" s="74" t="s">
        <v>114</v>
      </c>
      <c r="M76" s="74" t="s">
        <v>114</v>
      </c>
      <c r="N76" s="54">
        <v>117.371</v>
      </c>
      <c r="O76" s="54">
        <v>139.634</v>
      </c>
      <c r="P76" s="54">
        <v>498.869</v>
      </c>
      <c r="Q76" s="54">
        <v>436.528</v>
      </c>
      <c r="R76" s="74" t="s">
        <v>114</v>
      </c>
      <c r="S76" s="74" t="s">
        <v>114</v>
      </c>
    </row>
    <row r="77" spans="1:19" ht="13.5">
      <c r="A77" s="53">
        <v>26845</v>
      </c>
      <c r="B77" s="74" t="s">
        <v>114</v>
      </c>
      <c r="C77" s="54">
        <v>484.617</v>
      </c>
      <c r="D77" s="54">
        <v>36.155</v>
      </c>
      <c r="E77" s="54">
        <v>29.786</v>
      </c>
      <c r="F77" s="74" t="s">
        <v>114</v>
      </c>
      <c r="G77" s="54">
        <v>42.718</v>
      </c>
      <c r="H77" s="54">
        <v>13.685</v>
      </c>
      <c r="I77" s="54">
        <v>20.903</v>
      </c>
      <c r="J77" s="74" t="s">
        <v>114</v>
      </c>
      <c r="K77" s="74" t="s">
        <v>114</v>
      </c>
      <c r="L77" s="74" t="s">
        <v>114</v>
      </c>
      <c r="M77" s="74" t="s">
        <v>114</v>
      </c>
      <c r="N77" s="54">
        <v>113.461</v>
      </c>
      <c r="O77" s="54">
        <v>141.222</v>
      </c>
      <c r="P77" s="54">
        <v>508.257</v>
      </c>
      <c r="Q77" s="54">
        <v>450.154</v>
      </c>
      <c r="R77" s="74" t="s">
        <v>114</v>
      </c>
      <c r="S77" s="54">
        <v>112.675</v>
      </c>
    </row>
    <row r="78" spans="1:19" ht="13.5">
      <c r="A78" s="53">
        <v>26876</v>
      </c>
      <c r="B78" s="74" t="s">
        <v>114</v>
      </c>
      <c r="C78" s="54">
        <v>499.395</v>
      </c>
      <c r="D78" s="54">
        <v>41.896</v>
      </c>
      <c r="E78" s="74" t="s">
        <v>114</v>
      </c>
      <c r="F78" s="74" t="s">
        <v>114</v>
      </c>
      <c r="G78" s="54">
        <v>26.843</v>
      </c>
      <c r="H78" s="54">
        <v>13.685</v>
      </c>
      <c r="I78" s="54">
        <v>19.013</v>
      </c>
      <c r="J78" s="74" t="s">
        <v>114</v>
      </c>
      <c r="K78" s="74" t="s">
        <v>114</v>
      </c>
      <c r="L78" s="74" t="s">
        <v>114</v>
      </c>
      <c r="M78" s="74" t="s">
        <v>114</v>
      </c>
      <c r="N78" s="54">
        <v>101.437</v>
      </c>
      <c r="O78" s="54">
        <v>135.711</v>
      </c>
      <c r="P78" s="54">
        <v>502.226</v>
      </c>
      <c r="Q78" s="54">
        <v>458.415</v>
      </c>
      <c r="R78" s="74" t="s">
        <v>114</v>
      </c>
      <c r="S78" s="74" t="s">
        <v>114</v>
      </c>
    </row>
    <row r="79" spans="1:19" ht="13.5">
      <c r="A79" s="53">
        <v>26907</v>
      </c>
      <c r="B79" s="74" t="s">
        <v>114</v>
      </c>
      <c r="C79" s="54">
        <v>511.701</v>
      </c>
      <c r="D79" s="54">
        <v>38.266</v>
      </c>
      <c r="E79" s="74" t="s">
        <v>114</v>
      </c>
      <c r="F79" s="74" t="s">
        <v>114</v>
      </c>
      <c r="G79" s="54">
        <v>26.316</v>
      </c>
      <c r="H79" s="54">
        <v>13.685</v>
      </c>
      <c r="I79" s="54">
        <v>18.5</v>
      </c>
      <c r="J79" s="74" t="s">
        <v>114</v>
      </c>
      <c r="K79" s="74" t="s">
        <v>114</v>
      </c>
      <c r="L79" s="74" t="s">
        <v>114</v>
      </c>
      <c r="M79" s="74" t="s">
        <v>114</v>
      </c>
      <c r="N79" s="54">
        <v>96.767</v>
      </c>
      <c r="O79" s="54">
        <v>127.538</v>
      </c>
      <c r="P79" s="54">
        <v>526.511</v>
      </c>
      <c r="Q79" s="54">
        <v>465.369</v>
      </c>
      <c r="R79" s="74" t="s">
        <v>114</v>
      </c>
      <c r="S79" s="74" t="s">
        <v>114</v>
      </c>
    </row>
    <row r="80" spans="1:19" ht="13.5">
      <c r="A80" s="53">
        <v>26937</v>
      </c>
      <c r="B80" s="74" t="s">
        <v>114</v>
      </c>
      <c r="C80" s="54">
        <v>517.585</v>
      </c>
      <c r="D80" s="54">
        <v>32.761</v>
      </c>
      <c r="E80" s="54">
        <v>31.568</v>
      </c>
      <c r="F80" s="74" t="s">
        <v>114</v>
      </c>
      <c r="G80" s="54">
        <v>26.082</v>
      </c>
      <c r="H80" s="54">
        <v>13.585</v>
      </c>
      <c r="I80" s="54">
        <v>25.061</v>
      </c>
      <c r="J80" s="74" t="s">
        <v>114</v>
      </c>
      <c r="K80" s="74" t="s">
        <v>114</v>
      </c>
      <c r="L80" s="74" t="s">
        <v>114</v>
      </c>
      <c r="M80" s="74" t="s">
        <v>114</v>
      </c>
      <c r="N80" s="54">
        <v>97.489</v>
      </c>
      <c r="O80" s="54">
        <v>122.411</v>
      </c>
      <c r="P80" s="54">
        <v>530.855</v>
      </c>
      <c r="Q80" s="54">
        <v>472.137</v>
      </c>
      <c r="R80" s="74" t="s">
        <v>114</v>
      </c>
      <c r="S80" s="54">
        <v>100.634</v>
      </c>
    </row>
    <row r="81" spans="1:19" ht="13.5">
      <c r="A81" s="53">
        <v>26968</v>
      </c>
      <c r="B81" s="74" t="s">
        <v>114</v>
      </c>
      <c r="C81" s="54">
        <v>527.63</v>
      </c>
      <c r="D81" s="54">
        <v>42.279</v>
      </c>
      <c r="E81" s="74" t="s">
        <v>114</v>
      </c>
      <c r="F81" s="74" t="s">
        <v>114</v>
      </c>
      <c r="G81" s="54">
        <v>22.577</v>
      </c>
      <c r="H81" s="54">
        <v>13.706</v>
      </c>
      <c r="I81" s="54">
        <v>24.911</v>
      </c>
      <c r="J81" s="74" t="s">
        <v>114</v>
      </c>
      <c r="K81" s="74" t="s">
        <v>114</v>
      </c>
      <c r="L81" s="74" t="s">
        <v>114</v>
      </c>
      <c r="M81" s="74" t="s">
        <v>114</v>
      </c>
      <c r="N81" s="54">
        <v>103.473</v>
      </c>
      <c r="O81" s="54">
        <v>124.316</v>
      </c>
      <c r="P81" s="54">
        <v>535.658</v>
      </c>
      <c r="Q81" s="54">
        <v>480.783</v>
      </c>
      <c r="R81" s="74" t="s">
        <v>114</v>
      </c>
      <c r="S81" s="74" t="s">
        <v>114</v>
      </c>
    </row>
    <row r="82" spans="1:19" ht="13.5">
      <c r="A82" s="53">
        <v>26998</v>
      </c>
      <c r="B82" s="74" t="s">
        <v>114</v>
      </c>
      <c r="C82" s="54">
        <v>527.965</v>
      </c>
      <c r="D82" s="54">
        <v>44.276</v>
      </c>
      <c r="E82" s="74" t="s">
        <v>114</v>
      </c>
      <c r="F82" s="74" t="s">
        <v>114</v>
      </c>
      <c r="G82" s="54">
        <v>26.885</v>
      </c>
      <c r="H82" s="54">
        <v>13.633</v>
      </c>
      <c r="I82" s="54">
        <v>12.1</v>
      </c>
      <c r="J82" s="74" t="s">
        <v>114</v>
      </c>
      <c r="K82" s="74" t="s">
        <v>114</v>
      </c>
      <c r="L82" s="74" t="s">
        <v>114</v>
      </c>
      <c r="M82" s="74" t="s">
        <v>114</v>
      </c>
      <c r="N82" s="54">
        <v>96.894</v>
      </c>
      <c r="O82" s="54">
        <v>122.398</v>
      </c>
      <c r="P82" s="54">
        <v>552.516</v>
      </c>
      <c r="Q82" s="54">
        <v>493.62</v>
      </c>
      <c r="R82" s="74" t="s">
        <v>114</v>
      </c>
      <c r="S82" s="74" t="s">
        <v>114</v>
      </c>
    </row>
    <row r="83" spans="1:19" ht="13.5">
      <c r="A83" s="53">
        <v>27029</v>
      </c>
      <c r="B83" s="74" t="s">
        <v>114</v>
      </c>
      <c r="C83" s="54">
        <v>504.031</v>
      </c>
      <c r="D83" s="54">
        <v>13.181</v>
      </c>
      <c r="E83" s="54">
        <v>31.244</v>
      </c>
      <c r="F83" s="74" t="s">
        <v>114</v>
      </c>
      <c r="G83" s="54">
        <v>28.269</v>
      </c>
      <c r="H83" s="54">
        <v>15.133</v>
      </c>
      <c r="I83" s="54">
        <v>7.362</v>
      </c>
      <c r="J83" s="54">
        <v>12.39</v>
      </c>
      <c r="K83" s="74" t="s">
        <v>114</v>
      </c>
      <c r="L83" s="74" t="s">
        <v>114</v>
      </c>
      <c r="M83" s="74" t="s">
        <v>114</v>
      </c>
      <c r="N83" s="74" t="s">
        <v>114</v>
      </c>
      <c r="O83" s="74" t="s">
        <v>114</v>
      </c>
      <c r="P83" s="74" t="s">
        <v>114</v>
      </c>
      <c r="Q83" s="74" t="s">
        <v>114</v>
      </c>
      <c r="R83" s="74" t="s">
        <v>114</v>
      </c>
      <c r="S83" s="54">
        <v>107.579</v>
      </c>
    </row>
    <row r="84" spans="1:19" ht="13.5">
      <c r="A84" s="53">
        <v>27060</v>
      </c>
      <c r="B84" s="54">
        <v>506.318</v>
      </c>
      <c r="C84" s="74" t="s">
        <v>114</v>
      </c>
      <c r="D84" s="54">
        <v>12.89</v>
      </c>
      <c r="E84" s="54">
        <v>36.004</v>
      </c>
      <c r="F84" s="74" t="s">
        <v>114</v>
      </c>
      <c r="G84" s="54">
        <v>27.27</v>
      </c>
      <c r="H84" s="54">
        <v>15.284</v>
      </c>
      <c r="I84" s="54">
        <v>5.464</v>
      </c>
      <c r="J84" s="54">
        <v>12.489</v>
      </c>
      <c r="K84" s="74" t="s">
        <v>114</v>
      </c>
      <c r="L84" s="74" t="s">
        <v>114</v>
      </c>
      <c r="M84" s="74" t="s">
        <v>114</v>
      </c>
      <c r="N84" s="74" t="s">
        <v>114</v>
      </c>
      <c r="O84" s="74" t="s">
        <v>114</v>
      </c>
      <c r="P84" s="74" t="s">
        <v>114</v>
      </c>
      <c r="Q84" s="74" t="s">
        <v>114</v>
      </c>
      <c r="R84" s="74" t="s">
        <v>114</v>
      </c>
      <c r="S84" s="54">
        <v>109.401</v>
      </c>
    </row>
    <row r="85" spans="1:19" ht="13.5">
      <c r="A85" s="53">
        <v>27088</v>
      </c>
      <c r="B85" s="54">
        <v>502.802</v>
      </c>
      <c r="C85" s="74" t="s">
        <v>114</v>
      </c>
      <c r="D85" s="54">
        <v>11.251</v>
      </c>
      <c r="E85" s="54">
        <v>35.646</v>
      </c>
      <c r="F85" s="74" t="s">
        <v>114</v>
      </c>
      <c r="G85" s="54">
        <v>24.258</v>
      </c>
      <c r="H85" s="54">
        <v>15.987</v>
      </c>
      <c r="I85" s="54">
        <v>4.183</v>
      </c>
      <c r="J85" s="54">
        <v>12.601</v>
      </c>
      <c r="K85" s="74" t="s">
        <v>114</v>
      </c>
      <c r="L85" s="74" t="s">
        <v>114</v>
      </c>
      <c r="M85" s="74" t="s">
        <v>114</v>
      </c>
      <c r="N85" s="74" t="s">
        <v>114</v>
      </c>
      <c r="O85" s="74" t="s">
        <v>114</v>
      </c>
      <c r="P85" s="74" t="s">
        <v>114</v>
      </c>
      <c r="Q85" s="74" t="s">
        <v>114</v>
      </c>
      <c r="R85" s="74" t="s">
        <v>114</v>
      </c>
      <c r="S85" s="54">
        <v>103.926</v>
      </c>
    </row>
    <row r="86" spans="1:19" ht="13.5">
      <c r="A86" s="53">
        <v>27119</v>
      </c>
      <c r="B86" s="54">
        <v>505.921</v>
      </c>
      <c r="C86" s="74" t="s">
        <v>114</v>
      </c>
      <c r="D86" s="54">
        <v>12.127</v>
      </c>
      <c r="E86" s="54">
        <v>44.58</v>
      </c>
      <c r="F86" s="74" t="s">
        <v>114</v>
      </c>
      <c r="G86" s="54">
        <v>23.89</v>
      </c>
      <c r="H86" s="54">
        <v>15.992</v>
      </c>
      <c r="I86" s="54">
        <v>3.897</v>
      </c>
      <c r="J86" s="54">
        <v>12.323</v>
      </c>
      <c r="K86" s="74" t="s">
        <v>114</v>
      </c>
      <c r="L86" s="74" t="s">
        <v>114</v>
      </c>
      <c r="M86" s="74" t="s">
        <v>114</v>
      </c>
      <c r="N86" s="74" t="s">
        <v>114</v>
      </c>
      <c r="O86" s="74" t="s">
        <v>114</v>
      </c>
      <c r="P86" s="74" t="s">
        <v>114</v>
      </c>
      <c r="Q86" s="74" t="s">
        <v>114</v>
      </c>
      <c r="R86" s="74" t="s">
        <v>114</v>
      </c>
      <c r="S86" s="54">
        <v>112.809</v>
      </c>
    </row>
    <row r="87" spans="1:19" ht="13.5">
      <c r="A87" s="53">
        <v>27149</v>
      </c>
      <c r="B87" s="54">
        <v>508.337</v>
      </c>
      <c r="C87" s="74" t="s">
        <v>114</v>
      </c>
      <c r="D87" s="54">
        <v>12.163</v>
      </c>
      <c r="E87" s="54">
        <v>45.361</v>
      </c>
      <c r="F87" s="74" t="s">
        <v>114</v>
      </c>
      <c r="G87" s="54">
        <v>26.335</v>
      </c>
      <c r="H87" s="54">
        <v>16.005</v>
      </c>
      <c r="I87" s="54">
        <v>4.506</v>
      </c>
      <c r="J87" s="54">
        <v>12.71</v>
      </c>
      <c r="K87" s="74" t="s">
        <v>114</v>
      </c>
      <c r="L87" s="74" t="s">
        <v>114</v>
      </c>
      <c r="M87" s="74" t="s">
        <v>114</v>
      </c>
      <c r="N87" s="74" t="s">
        <v>114</v>
      </c>
      <c r="O87" s="74" t="s">
        <v>114</v>
      </c>
      <c r="P87" s="74" t="s">
        <v>114</v>
      </c>
      <c r="Q87" s="74" t="s">
        <v>114</v>
      </c>
      <c r="R87" s="74" t="s">
        <v>114</v>
      </c>
      <c r="S87" s="54">
        <v>117.08</v>
      </c>
    </row>
    <row r="88" spans="1:19" ht="13.5">
      <c r="A88" s="53">
        <v>27180</v>
      </c>
      <c r="B88" s="54">
        <v>516.122</v>
      </c>
      <c r="C88" s="74" t="s">
        <v>114</v>
      </c>
      <c r="D88" s="54">
        <v>11.439</v>
      </c>
      <c r="E88" s="54">
        <v>42.543</v>
      </c>
      <c r="F88" s="74" t="s">
        <v>114</v>
      </c>
      <c r="G88" s="54">
        <v>28.044</v>
      </c>
      <c r="H88" s="54">
        <v>16.556</v>
      </c>
      <c r="I88" s="54">
        <v>5.112</v>
      </c>
      <c r="J88" s="54">
        <v>25.804</v>
      </c>
      <c r="K88" s="74" t="s">
        <v>114</v>
      </c>
      <c r="L88" s="74" t="s">
        <v>114</v>
      </c>
      <c r="M88" s="74" t="s">
        <v>114</v>
      </c>
      <c r="N88" s="74" t="s">
        <v>114</v>
      </c>
      <c r="O88" s="74" t="s">
        <v>114</v>
      </c>
      <c r="P88" s="74" t="s">
        <v>114</v>
      </c>
      <c r="Q88" s="74" t="s">
        <v>114</v>
      </c>
      <c r="R88" s="74" t="s">
        <v>114</v>
      </c>
      <c r="S88" s="54">
        <v>129.498</v>
      </c>
    </row>
    <row r="89" spans="1:19" ht="13.5">
      <c r="A89" s="53">
        <v>27210</v>
      </c>
      <c r="B89" s="54">
        <v>522.573</v>
      </c>
      <c r="C89" s="74" t="s">
        <v>114</v>
      </c>
      <c r="D89" s="54">
        <v>12.324</v>
      </c>
      <c r="E89" s="54">
        <v>46.006</v>
      </c>
      <c r="F89" s="74" t="s">
        <v>114</v>
      </c>
      <c r="G89" s="54">
        <v>26.353</v>
      </c>
      <c r="H89" s="54">
        <v>21.083</v>
      </c>
      <c r="I89" s="54">
        <v>5.573</v>
      </c>
      <c r="J89" s="54">
        <v>26.179</v>
      </c>
      <c r="K89" s="74" t="s">
        <v>114</v>
      </c>
      <c r="L89" s="74" t="s">
        <v>114</v>
      </c>
      <c r="M89" s="74" t="s">
        <v>114</v>
      </c>
      <c r="N89" s="74" t="s">
        <v>114</v>
      </c>
      <c r="O89" s="74" t="s">
        <v>114</v>
      </c>
      <c r="P89" s="74" t="s">
        <v>114</v>
      </c>
      <c r="Q89" s="74" t="s">
        <v>114</v>
      </c>
      <c r="R89" s="74" t="s">
        <v>114</v>
      </c>
      <c r="S89" s="54">
        <v>137.518</v>
      </c>
    </row>
    <row r="90" spans="1:19" ht="13.5">
      <c r="A90" s="53">
        <v>27241</v>
      </c>
      <c r="B90" s="54">
        <v>525.425</v>
      </c>
      <c r="C90" s="74" t="s">
        <v>114</v>
      </c>
      <c r="D90" s="54">
        <v>12.443</v>
      </c>
      <c r="E90" s="54">
        <v>44.372</v>
      </c>
      <c r="F90" s="74" t="s">
        <v>114</v>
      </c>
      <c r="G90" s="54">
        <v>36.216</v>
      </c>
      <c r="H90" s="54">
        <v>15.994</v>
      </c>
      <c r="I90" s="54">
        <v>6.188</v>
      </c>
      <c r="J90" s="54">
        <v>26.255</v>
      </c>
      <c r="K90" s="74" t="s">
        <v>114</v>
      </c>
      <c r="L90" s="74" t="s">
        <v>114</v>
      </c>
      <c r="M90" s="74" t="s">
        <v>114</v>
      </c>
      <c r="N90" s="74" t="s">
        <v>114</v>
      </c>
      <c r="O90" s="74" t="s">
        <v>114</v>
      </c>
      <c r="P90" s="74" t="s">
        <v>114</v>
      </c>
      <c r="Q90" s="74" t="s">
        <v>114</v>
      </c>
      <c r="R90" s="74" t="s">
        <v>114</v>
      </c>
      <c r="S90" s="54">
        <v>141.468</v>
      </c>
    </row>
    <row r="91" spans="1:19" ht="13.5">
      <c r="A91" s="53">
        <v>27272</v>
      </c>
      <c r="B91" s="54">
        <v>536.325</v>
      </c>
      <c r="C91" s="74" t="s">
        <v>114</v>
      </c>
      <c r="D91" s="54">
        <v>13.873</v>
      </c>
      <c r="E91" s="54">
        <v>44.455</v>
      </c>
      <c r="F91" s="74" t="s">
        <v>114</v>
      </c>
      <c r="G91" s="54">
        <v>43.237</v>
      </c>
      <c r="H91" s="54">
        <v>15.634</v>
      </c>
      <c r="I91" s="54">
        <v>6.303</v>
      </c>
      <c r="J91" s="54">
        <v>26.399</v>
      </c>
      <c r="K91" s="74" t="s">
        <v>114</v>
      </c>
      <c r="L91" s="74" t="s">
        <v>114</v>
      </c>
      <c r="M91" s="74" t="s">
        <v>114</v>
      </c>
      <c r="N91" s="74" t="s">
        <v>114</v>
      </c>
      <c r="O91" s="74" t="s">
        <v>114</v>
      </c>
      <c r="P91" s="74" t="s">
        <v>114</v>
      </c>
      <c r="Q91" s="74" t="s">
        <v>114</v>
      </c>
      <c r="R91" s="74" t="s">
        <v>114</v>
      </c>
      <c r="S91" s="54">
        <v>149.901</v>
      </c>
    </row>
    <row r="92" spans="1:19" ht="13.5">
      <c r="A92" s="53">
        <v>27302</v>
      </c>
      <c r="B92" s="54">
        <v>550.574</v>
      </c>
      <c r="C92" s="74" t="s">
        <v>114</v>
      </c>
      <c r="D92" s="54">
        <v>13.37</v>
      </c>
      <c r="E92" s="54">
        <v>41.993</v>
      </c>
      <c r="F92" s="74" t="s">
        <v>114</v>
      </c>
      <c r="G92" s="54">
        <v>37.082</v>
      </c>
      <c r="H92" s="54">
        <v>15.634</v>
      </c>
      <c r="I92" s="54">
        <v>6.047</v>
      </c>
      <c r="J92" s="54">
        <v>27.507</v>
      </c>
      <c r="K92" s="74" t="s">
        <v>114</v>
      </c>
      <c r="L92" s="74" t="s">
        <v>114</v>
      </c>
      <c r="M92" s="74" t="s">
        <v>114</v>
      </c>
      <c r="N92" s="74" t="s">
        <v>114</v>
      </c>
      <c r="O92" s="74" t="s">
        <v>114</v>
      </c>
      <c r="P92" s="74" t="s">
        <v>114</v>
      </c>
      <c r="Q92" s="74" t="s">
        <v>114</v>
      </c>
      <c r="R92" s="74" t="s">
        <v>114</v>
      </c>
      <c r="S92" s="54">
        <v>141.633</v>
      </c>
    </row>
    <row r="93" spans="1:19" ht="13.5">
      <c r="A93" s="53">
        <v>27333</v>
      </c>
      <c r="B93" s="54">
        <v>551.88</v>
      </c>
      <c r="C93" s="74" t="s">
        <v>114</v>
      </c>
      <c r="D93" s="54">
        <v>12.902</v>
      </c>
      <c r="E93" s="54">
        <v>42.452</v>
      </c>
      <c r="F93" s="74" t="s">
        <v>114</v>
      </c>
      <c r="G93" s="54">
        <v>30.697</v>
      </c>
      <c r="H93" s="54">
        <v>15.693</v>
      </c>
      <c r="I93" s="54">
        <v>5.7</v>
      </c>
      <c r="J93" s="54">
        <v>27.593</v>
      </c>
      <c r="K93" s="74" t="s">
        <v>114</v>
      </c>
      <c r="L93" s="74" t="s">
        <v>114</v>
      </c>
      <c r="M93" s="74" t="s">
        <v>114</v>
      </c>
      <c r="N93" s="74" t="s">
        <v>114</v>
      </c>
      <c r="O93" s="74" t="s">
        <v>114</v>
      </c>
      <c r="P93" s="74" t="s">
        <v>114</v>
      </c>
      <c r="Q93" s="74" t="s">
        <v>114</v>
      </c>
      <c r="R93" s="74" t="s">
        <v>114</v>
      </c>
      <c r="S93" s="54">
        <v>135.037</v>
      </c>
    </row>
    <row r="94" spans="1:19" ht="13.5">
      <c r="A94" s="53">
        <v>27363</v>
      </c>
      <c r="B94" s="54">
        <v>551.57</v>
      </c>
      <c r="C94" s="74" t="s">
        <v>114</v>
      </c>
      <c r="D94" s="54">
        <v>13.977</v>
      </c>
      <c r="E94" s="54">
        <v>44.439</v>
      </c>
      <c r="F94" s="74" t="s">
        <v>114</v>
      </c>
      <c r="G94" s="54">
        <v>35.671</v>
      </c>
      <c r="H94" s="54">
        <v>15.733</v>
      </c>
      <c r="I94" s="54">
        <v>3.627</v>
      </c>
      <c r="J94" s="54">
        <v>27.579</v>
      </c>
      <c r="K94" s="74" t="s">
        <v>114</v>
      </c>
      <c r="L94" s="74" t="s">
        <v>114</v>
      </c>
      <c r="M94" s="74" t="s">
        <v>114</v>
      </c>
      <c r="N94" s="74" t="s">
        <v>114</v>
      </c>
      <c r="O94" s="74" t="s">
        <v>114</v>
      </c>
      <c r="P94" s="74" t="s">
        <v>114</v>
      </c>
      <c r="Q94" s="74" t="s">
        <v>114</v>
      </c>
      <c r="R94" s="74" t="s">
        <v>114</v>
      </c>
      <c r="S94" s="54">
        <v>141.026</v>
      </c>
    </row>
    <row r="95" spans="1:19" ht="13.5">
      <c r="A95" s="53">
        <v>27394</v>
      </c>
      <c r="B95" s="54">
        <v>559.729</v>
      </c>
      <c r="C95" s="74" t="s">
        <v>114</v>
      </c>
      <c r="D95" s="54">
        <v>17.872</v>
      </c>
      <c r="E95" s="54">
        <v>43.911</v>
      </c>
      <c r="F95" s="74" t="s">
        <v>114</v>
      </c>
      <c r="G95" s="54">
        <v>32.642</v>
      </c>
      <c r="H95" s="54">
        <v>15.734</v>
      </c>
      <c r="I95" s="54">
        <v>5.842</v>
      </c>
      <c r="J95" s="54">
        <v>27.987</v>
      </c>
      <c r="K95" s="74" t="s">
        <v>114</v>
      </c>
      <c r="L95" s="74" t="s">
        <v>114</v>
      </c>
      <c r="M95" s="74" t="s">
        <v>114</v>
      </c>
      <c r="N95" s="74" t="s">
        <v>114</v>
      </c>
      <c r="O95" s="74" t="s">
        <v>114</v>
      </c>
      <c r="P95" s="74" t="s">
        <v>114</v>
      </c>
      <c r="Q95" s="74" t="s">
        <v>114</v>
      </c>
      <c r="R95" s="74" t="s">
        <v>114</v>
      </c>
      <c r="S95" s="54">
        <v>143.988</v>
      </c>
    </row>
    <row r="96" spans="1:19" ht="13.5">
      <c r="A96" s="53">
        <v>27425</v>
      </c>
      <c r="B96" s="54">
        <v>570.84</v>
      </c>
      <c r="C96" s="74" t="s">
        <v>114</v>
      </c>
      <c r="D96" s="54">
        <v>17.167</v>
      </c>
      <c r="E96" s="54">
        <v>53.64</v>
      </c>
      <c r="F96" s="74" t="s">
        <v>114</v>
      </c>
      <c r="G96" s="54">
        <v>31.868</v>
      </c>
      <c r="H96" s="54">
        <v>15.734</v>
      </c>
      <c r="I96" s="54">
        <v>6.54</v>
      </c>
      <c r="J96" s="54">
        <v>28.767</v>
      </c>
      <c r="K96" s="74" t="s">
        <v>114</v>
      </c>
      <c r="L96" s="74" t="s">
        <v>114</v>
      </c>
      <c r="M96" s="74" t="s">
        <v>114</v>
      </c>
      <c r="N96" s="74" t="s">
        <v>114</v>
      </c>
      <c r="O96" s="74" t="s">
        <v>114</v>
      </c>
      <c r="P96" s="74" t="s">
        <v>114</v>
      </c>
      <c r="Q96" s="74" t="s">
        <v>114</v>
      </c>
      <c r="R96" s="74" t="s">
        <v>114</v>
      </c>
      <c r="S96" s="54">
        <v>153.716</v>
      </c>
    </row>
    <row r="97" spans="1:19" ht="13.5">
      <c r="A97" s="53">
        <v>27453</v>
      </c>
      <c r="B97" s="54">
        <v>595.264</v>
      </c>
      <c r="C97" s="74" t="s">
        <v>114</v>
      </c>
      <c r="D97" s="54">
        <v>15.391</v>
      </c>
      <c r="E97" s="54">
        <v>50.468</v>
      </c>
      <c r="F97" s="74" t="s">
        <v>114</v>
      </c>
      <c r="G97" s="54">
        <v>38.125</v>
      </c>
      <c r="H97" s="54">
        <v>17.217</v>
      </c>
      <c r="I97" s="54">
        <v>7.235</v>
      </c>
      <c r="J97" s="54">
        <v>29.761</v>
      </c>
      <c r="K97" s="74" t="s">
        <v>114</v>
      </c>
      <c r="L97" s="74" t="s">
        <v>114</v>
      </c>
      <c r="M97" s="74" t="s">
        <v>114</v>
      </c>
      <c r="N97" s="74" t="s">
        <v>114</v>
      </c>
      <c r="O97" s="74" t="s">
        <v>114</v>
      </c>
      <c r="P97" s="74" t="s">
        <v>114</v>
      </c>
      <c r="Q97" s="74" t="s">
        <v>114</v>
      </c>
      <c r="R97" s="74" t="s">
        <v>114</v>
      </c>
      <c r="S97" s="54">
        <v>158.197</v>
      </c>
    </row>
    <row r="98" spans="1:19" ht="13.5">
      <c r="A98" s="53">
        <v>27484</v>
      </c>
      <c r="B98" s="54">
        <v>608.275</v>
      </c>
      <c r="C98" s="74" t="s">
        <v>114</v>
      </c>
      <c r="D98" s="54">
        <v>15.731</v>
      </c>
      <c r="E98" s="54">
        <v>53.809</v>
      </c>
      <c r="F98" s="74" t="s">
        <v>114</v>
      </c>
      <c r="G98" s="54">
        <v>39.497</v>
      </c>
      <c r="H98" s="54">
        <v>17.218</v>
      </c>
      <c r="I98" s="54">
        <v>6.969</v>
      </c>
      <c r="J98" s="54">
        <v>30.441</v>
      </c>
      <c r="K98" s="74" t="s">
        <v>114</v>
      </c>
      <c r="L98" s="74" t="s">
        <v>114</v>
      </c>
      <c r="M98" s="74" t="s">
        <v>114</v>
      </c>
      <c r="N98" s="74" t="s">
        <v>114</v>
      </c>
      <c r="O98" s="74" t="s">
        <v>114</v>
      </c>
      <c r="P98" s="74" t="s">
        <v>114</v>
      </c>
      <c r="Q98" s="74" t="s">
        <v>114</v>
      </c>
      <c r="R98" s="74" t="s">
        <v>114</v>
      </c>
      <c r="S98" s="54">
        <v>163.665</v>
      </c>
    </row>
    <row r="99" spans="1:19" ht="13.5">
      <c r="A99" s="53">
        <v>27514</v>
      </c>
      <c r="B99" s="54">
        <v>616.802</v>
      </c>
      <c r="C99" s="74" t="s">
        <v>114</v>
      </c>
      <c r="D99" s="54">
        <v>16.864</v>
      </c>
      <c r="E99" s="54">
        <v>62.169</v>
      </c>
      <c r="F99" s="74" t="s">
        <v>114</v>
      </c>
      <c r="G99" s="54">
        <v>46.36</v>
      </c>
      <c r="H99" s="54">
        <v>17.22</v>
      </c>
      <c r="I99" s="54">
        <v>7.718</v>
      </c>
      <c r="J99" s="54">
        <v>30.84</v>
      </c>
      <c r="K99" s="74" t="s">
        <v>114</v>
      </c>
      <c r="L99" s="74" t="s">
        <v>114</v>
      </c>
      <c r="M99" s="74" t="s">
        <v>114</v>
      </c>
      <c r="N99" s="74" t="s">
        <v>114</v>
      </c>
      <c r="O99" s="74" t="s">
        <v>114</v>
      </c>
      <c r="P99" s="74" t="s">
        <v>114</v>
      </c>
      <c r="Q99" s="74" t="s">
        <v>114</v>
      </c>
      <c r="R99" s="74" t="s">
        <v>114</v>
      </c>
      <c r="S99" s="54">
        <v>181.171</v>
      </c>
    </row>
    <row r="100" spans="1:19" ht="13.5">
      <c r="A100" s="53">
        <v>27545</v>
      </c>
      <c r="B100" s="54">
        <v>636.92</v>
      </c>
      <c r="C100" s="74" t="s">
        <v>114</v>
      </c>
      <c r="D100" s="54">
        <v>16.201</v>
      </c>
      <c r="E100" s="54">
        <v>52.19</v>
      </c>
      <c r="F100" s="74" t="s">
        <v>114</v>
      </c>
      <c r="G100" s="54">
        <v>57.677</v>
      </c>
      <c r="H100" s="54">
        <v>17.532</v>
      </c>
      <c r="I100" s="54">
        <v>7.285</v>
      </c>
      <c r="J100" s="54">
        <v>31.781</v>
      </c>
      <c r="K100" s="74" t="s">
        <v>114</v>
      </c>
      <c r="L100" s="74" t="s">
        <v>114</v>
      </c>
      <c r="M100" s="74" t="s">
        <v>114</v>
      </c>
      <c r="N100" s="74" t="s">
        <v>114</v>
      </c>
      <c r="O100" s="74" t="s">
        <v>114</v>
      </c>
      <c r="P100" s="74" t="s">
        <v>114</v>
      </c>
      <c r="Q100" s="74" t="s">
        <v>114</v>
      </c>
      <c r="R100" s="74" t="s">
        <v>114</v>
      </c>
      <c r="S100" s="54">
        <v>182.666</v>
      </c>
    </row>
    <row r="101" spans="1:19" ht="13.5">
      <c r="A101" s="53">
        <v>27575</v>
      </c>
      <c r="B101" s="54">
        <v>640.764</v>
      </c>
      <c r="C101" s="74" t="s">
        <v>114</v>
      </c>
      <c r="D101" s="54">
        <v>15.99</v>
      </c>
      <c r="E101" s="54">
        <v>54.629</v>
      </c>
      <c r="F101" s="74" t="s">
        <v>114</v>
      </c>
      <c r="G101" s="54">
        <v>54.899</v>
      </c>
      <c r="H101" s="54">
        <v>18.016</v>
      </c>
      <c r="I101" s="54">
        <v>6.967</v>
      </c>
      <c r="J101" s="54">
        <v>31.927</v>
      </c>
      <c r="K101" s="74" t="s">
        <v>114</v>
      </c>
      <c r="L101" s="74" t="s">
        <v>114</v>
      </c>
      <c r="M101" s="74" t="s">
        <v>114</v>
      </c>
      <c r="N101" s="74" t="s">
        <v>114</v>
      </c>
      <c r="O101" s="74" t="s">
        <v>114</v>
      </c>
      <c r="P101" s="74" t="s">
        <v>114</v>
      </c>
      <c r="Q101" s="74" t="s">
        <v>114</v>
      </c>
      <c r="R101" s="74" t="s">
        <v>114</v>
      </c>
      <c r="S101" s="54">
        <v>182.428</v>
      </c>
    </row>
    <row r="102" spans="1:19" ht="13.5">
      <c r="A102" s="53">
        <v>27606</v>
      </c>
      <c r="B102" s="54">
        <v>647.774</v>
      </c>
      <c r="C102" s="74" t="s">
        <v>114</v>
      </c>
      <c r="D102" s="54">
        <v>15.305</v>
      </c>
      <c r="E102" s="54">
        <v>50.582</v>
      </c>
      <c r="F102" s="74" t="s">
        <v>114</v>
      </c>
      <c r="G102" s="54">
        <v>51.346</v>
      </c>
      <c r="H102" s="54">
        <v>18.189</v>
      </c>
      <c r="I102" s="54">
        <v>6.79</v>
      </c>
      <c r="J102" s="54">
        <v>32.245</v>
      </c>
      <c r="K102" s="74" t="s">
        <v>114</v>
      </c>
      <c r="L102" s="74" t="s">
        <v>114</v>
      </c>
      <c r="M102" s="74" t="s">
        <v>114</v>
      </c>
      <c r="N102" s="74" t="s">
        <v>114</v>
      </c>
      <c r="O102" s="74" t="s">
        <v>114</v>
      </c>
      <c r="P102" s="74" t="s">
        <v>114</v>
      </c>
      <c r="Q102" s="74" t="s">
        <v>114</v>
      </c>
      <c r="R102" s="74" t="s">
        <v>114</v>
      </c>
      <c r="S102" s="54">
        <v>174.457</v>
      </c>
    </row>
    <row r="103" spans="1:19" ht="13.5">
      <c r="A103" s="53">
        <v>27637</v>
      </c>
      <c r="B103" s="54">
        <v>659.511</v>
      </c>
      <c r="C103" s="74" t="s">
        <v>114</v>
      </c>
      <c r="D103" s="54">
        <v>16.788</v>
      </c>
      <c r="E103" s="54">
        <v>45.108</v>
      </c>
      <c r="F103" s="74" t="s">
        <v>114</v>
      </c>
      <c r="G103" s="54">
        <v>46.007</v>
      </c>
      <c r="H103" s="54">
        <v>17.846</v>
      </c>
      <c r="I103" s="54">
        <v>7.592</v>
      </c>
      <c r="J103" s="54">
        <v>32.761</v>
      </c>
      <c r="K103" s="74" t="s">
        <v>114</v>
      </c>
      <c r="L103" s="74" t="s">
        <v>114</v>
      </c>
      <c r="M103" s="74" t="s">
        <v>114</v>
      </c>
      <c r="N103" s="74" t="s">
        <v>114</v>
      </c>
      <c r="O103" s="74" t="s">
        <v>114</v>
      </c>
      <c r="P103" s="74" t="s">
        <v>114</v>
      </c>
      <c r="Q103" s="74" t="s">
        <v>114</v>
      </c>
      <c r="R103" s="74" t="s">
        <v>114</v>
      </c>
      <c r="S103" s="54">
        <v>166.102</v>
      </c>
    </row>
    <row r="104" spans="1:19" ht="13.5">
      <c r="A104" s="53">
        <v>27667</v>
      </c>
      <c r="B104" s="54">
        <v>671.815</v>
      </c>
      <c r="C104" s="74" t="s">
        <v>114</v>
      </c>
      <c r="D104" s="54">
        <v>16.875</v>
      </c>
      <c r="E104" s="54">
        <v>55.266</v>
      </c>
      <c r="F104" s="74" t="s">
        <v>114</v>
      </c>
      <c r="G104" s="54">
        <v>40.399</v>
      </c>
      <c r="H104" s="54">
        <v>17.845</v>
      </c>
      <c r="I104" s="54">
        <v>8.237</v>
      </c>
      <c r="J104" s="54">
        <v>33.333</v>
      </c>
      <c r="K104" s="74" t="s">
        <v>114</v>
      </c>
      <c r="L104" s="74" t="s">
        <v>114</v>
      </c>
      <c r="M104" s="74" t="s">
        <v>114</v>
      </c>
      <c r="N104" s="74" t="s">
        <v>114</v>
      </c>
      <c r="O104" s="74" t="s">
        <v>114</v>
      </c>
      <c r="P104" s="74" t="s">
        <v>114</v>
      </c>
      <c r="Q104" s="74" t="s">
        <v>114</v>
      </c>
      <c r="R104" s="74" t="s">
        <v>114</v>
      </c>
      <c r="S104" s="54">
        <v>171.955</v>
      </c>
    </row>
    <row r="105" spans="1:19" ht="13.5">
      <c r="A105" s="53">
        <v>27698</v>
      </c>
      <c r="B105" s="54">
        <v>667.51</v>
      </c>
      <c r="C105" s="74" t="s">
        <v>114</v>
      </c>
      <c r="D105" s="54">
        <v>16.374</v>
      </c>
      <c r="E105" s="54">
        <v>59.192</v>
      </c>
      <c r="F105" s="74" t="s">
        <v>114</v>
      </c>
      <c r="G105" s="54">
        <v>41.521</v>
      </c>
      <c r="H105" s="54">
        <v>17.845</v>
      </c>
      <c r="I105" s="54">
        <v>10.824</v>
      </c>
      <c r="J105" s="54">
        <v>33.268</v>
      </c>
      <c r="K105" s="74" t="s">
        <v>114</v>
      </c>
      <c r="L105" s="74" t="s">
        <v>114</v>
      </c>
      <c r="M105" s="74" t="s">
        <v>114</v>
      </c>
      <c r="N105" s="74" t="s">
        <v>114</v>
      </c>
      <c r="O105" s="74" t="s">
        <v>114</v>
      </c>
      <c r="P105" s="74" t="s">
        <v>114</v>
      </c>
      <c r="Q105" s="74" t="s">
        <v>114</v>
      </c>
      <c r="R105" s="74" t="s">
        <v>114</v>
      </c>
      <c r="S105" s="54">
        <v>179.024</v>
      </c>
    </row>
    <row r="106" spans="1:19" ht="13.5">
      <c r="A106" s="53">
        <v>27728</v>
      </c>
      <c r="B106" s="54">
        <v>683.762</v>
      </c>
      <c r="C106" s="74" t="s">
        <v>114</v>
      </c>
      <c r="D106" s="54">
        <v>17.06</v>
      </c>
      <c r="E106" s="54">
        <v>61.52</v>
      </c>
      <c r="F106" s="74" t="s">
        <v>114</v>
      </c>
      <c r="G106" s="54">
        <v>42.35</v>
      </c>
      <c r="H106" s="54">
        <v>17.846</v>
      </c>
      <c r="I106" s="54">
        <v>11.03</v>
      </c>
      <c r="J106" s="54">
        <v>34.226</v>
      </c>
      <c r="K106" s="74" t="s">
        <v>114</v>
      </c>
      <c r="L106" s="74" t="s">
        <v>114</v>
      </c>
      <c r="M106" s="74" t="s">
        <v>114</v>
      </c>
      <c r="N106" s="74" t="s">
        <v>114</v>
      </c>
      <c r="O106" s="74" t="s">
        <v>114</v>
      </c>
      <c r="P106" s="74" t="s">
        <v>114</v>
      </c>
      <c r="Q106" s="74" t="s">
        <v>114</v>
      </c>
      <c r="R106" s="74" t="s">
        <v>114</v>
      </c>
      <c r="S106" s="54">
        <v>184.032</v>
      </c>
    </row>
    <row r="107" spans="1:19" ht="13.5">
      <c r="A107" s="53">
        <v>27759</v>
      </c>
      <c r="B107" s="54">
        <v>729.827</v>
      </c>
      <c r="C107" s="74" t="s">
        <v>114</v>
      </c>
      <c r="D107" s="54">
        <v>25.144</v>
      </c>
      <c r="E107" s="54">
        <v>49.285</v>
      </c>
      <c r="F107" s="74" t="s">
        <v>114</v>
      </c>
      <c r="G107" s="54">
        <v>43.092</v>
      </c>
      <c r="H107" s="54">
        <v>17.846</v>
      </c>
      <c r="I107" s="54">
        <v>9.588</v>
      </c>
      <c r="J107" s="54">
        <v>33.716</v>
      </c>
      <c r="K107" s="74" t="s">
        <v>114</v>
      </c>
      <c r="L107" s="74" t="s">
        <v>114</v>
      </c>
      <c r="M107" s="74" t="s">
        <v>114</v>
      </c>
      <c r="N107" s="74" t="s">
        <v>114</v>
      </c>
      <c r="O107" s="74" t="s">
        <v>114</v>
      </c>
      <c r="P107" s="74" t="s">
        <v>114</v>
      </c>
      <c r="Q107" s="74" t="s">
        <v>114</v>
      </c>
      <c r="R107" s="74" t="s">
        <v>114</v>
      </c>
      <c r="S107" s="54">
        <v>178.671</v>
      </c>
    </row>
    <row r="108" spans="1:19" ht="13.5">
      <c r="A108" s="53">
        <v>27790</v>
      </c>
      <c r="B108" s="54">
        <v>741.86</v>
      </c>
      <c r="C108" s="74" t="s">
        <v>114</v>
      </c>
      <c r="D108" s="54">
        <v>22.847</v>
      </c>
      <c r="E108" s="54">
        <v>56.111</v>
      </c>
      <c r="F108" s="74" t="s">
        <v>114</v>
      </c>
      <c r="G108" s="54">
        <v>38.232</v>
      </c>
      <c r="H108" s="54">
        <v>17.847</v>
      </c>
      <c r="I108" s="54">
        <v>10.242</v>
      </c>
      <c r="J108" s="54">
        <v>34.17</v>
      </c>
      <c r="K108" s="74" t="s">
        <v>114</v>
      </c>
      <c r="L108" s="74" t="s">
        <v>114</v>
      </c>
      <c r="M108" s="74" t="s">
        <v>114</v>
      </c>
      <c r="N108" s="74" t="s">
        <v>114</v>
      </c>
      <c r="O108" s="74" t="s">
        <v>114</v>
      </c>
      <c r="P108" s="74" t="s">
        <v>114</v>
      </c>
      <c r="Q108" s="74" t="s">
        <v>114</v>
      </c>
      <c r="R108" s="74" t="s">
        <v>114</v>
      </c>
      <c r="S108" s="54">
        <v>179.449</v>
      </c>
    </row>
    <row r="109" spans="1:19" ht="13.5">
      <c r="A109" s="53">
        <v>27819</v>
      </c>
      <c r="B109" s="54">
        <v>746.352</v>
      </c>
      <c r="C109" s="74" t="s">
        <v>114</v>
      </c>
      <c r="D109" s="54">
        <v>20.26</v>
      </c>
      <c r="E109" s="54">
        <v>56.717</v>
      </c>
      <c r="F109" s="74" t="s">
        <v>114</v>
      </c>
      <c r="G109" s="54">
        <v>30.262</v>
      </c>
      <c r="H109" s="54">
        <v>17.61</v>
      </c>
      <c r="I109" s="54">
        <v>17.545</v>
      </c>
      <c r="J109" s="54">
        <v>34.493</v>
      </c>
      <c r="K109" s="74" t="s">
        <v>114</v>
      </c>
      <c r="L109" s="74" t="s">
        <v>114</v>
      </c>
      <c r="M109" s="74" t="s">
        <v>114</v>
      </c>
      <c r="N109" s="74" t="s">
        <v>114</v>
      </c>
      <c r="O109" s="74" t="s">
        <v>114</v>
      </c>
      <c r="P109" s="74" t="s">
        <v>114</v>
      </c>
      <c r="Q109" s="74" t="s">
        <v>114</v>
      </c>
      <c r="R109" s="74" t="s">
        <v>114</v>
      </c>
      <c r="S109" s="54">
        <v>176.887</v>
      </c>
    </row>
    <row r="110" spans="1:19" ht="13.5">
      <c r="A110" s="53">
        <v>27850</v>
      </c>
      <c r="B110" s="54">
        <v>721.948</v>
      </c>
      <c r="C110" s="74" t="s">
        <v>114</v>
      </c>
      <c r="D110" s="54">
        <v>20.171</v>
      </c>
      <c r="E110" s="54">
        <v>58.07</v>
      </c>
      <c r="F110" s="74" t="s">
        <v>114</v>
      </c>
      <c r="G110" s="54">
        <v>32.047</v>
      </c>
      <c r="H110" s="54">
        <v>17.373</v>
      </c>
      <c r="I110" s="54">
        <v>15.705</v>
      </c>
      <c r="J110" s="54">
        <v>35.736</v>
      </c>
      <c r="K110" s="74" t="s">
        <v>114</v>
      </c>
      <c r="L110" s="74" t="s">
        <v>114</v>
      </c>
      <c r="M110" s="74" t="s">
        <v>114</v>
      </c>
      <c r="N110" s="74" t="s">
        <v>114</v>
      </c>
      <c r="O110" s="74" t="s">
        <v>114</v>
      </c>
      <c r="P110" s="74" t="s">
        <v>114</v>
      </c>
      <c r="Q110" s="74" t="s">
        <v>114</v>
      </c>
      <c r="R110" s="74" t="s">
        <v>114</v>
      </c>
      <c r="S110" s="54">
        <v>179.102</v>
      </c>
    </row>
    <row r="111" spans="1:19" ht="13.5">
      <c r="A111" s="53">
        <v>27880</v>
      </c>
      <c r="B111" s="54">
        <v>724.137</v>
      </c>
      <c r="C111" s="74" t="s">
        <v>114</v>
      </c>
      <c r="D111" s="54">
        <v>20.587</v>
      </c>
      <c r="E111" s="54">
        <v>66.419</v>
      </c>
      <c r="F111" s="74" t="s">
        <v>114</v>
      </c>
      <c r="G111" s="54">
        <v>30.663</v>
      </c>
      <c r="H111" s="54">
        <v>16.316</v>
      </c>
      <c r="I111" s="54">
        <v>16.092</v>
      </c>
      <c r="J111" s="54">
        <v>36.063</v>
      </c>
      <c r="K111" s="74" t="s">
        <v>114</v>
      </c>
      <c r="L111" s="74" t="s">
        <v>114</v>
      </c>
      <c r="M111" s="74" t="s">
        <v>114</v>
      </c>
      <c r="N111" s="74" t="s">
        <v>114</v>
      </c>
      <c r="O111" s="74" t="s">
        <v>114</v>
      </c>
      <c r="P111" s="74" t="s">
        <v>114</v>
      </c>
      <c r="Q111" s="74" t="s">
        <v>114</v>
      </c>
      <c r="R111" s="74" t="s">
        <v>114</v>
      </c>
      <c r="S111" s="54">
        <v>186.14</v>
      </c>
    </row>
    <row r="112" spans="1:19" ht="13.5">
      <c r="A112" s="53">
        <v>27911</v>
      </c>
      <c r="B112" s="54">
        <v>730.42</v>
      </c>
      <c r="C112" s="74" t="s">
        <v>114</v>
      </c>
      <c r="D112" s="54">
        <v>19.04</v>
      </c>
      <c r="E112" s="54">
        <v>64.838</v>
      </c>
      <c r="F112" s="74" t="s">
        <v>114</v>
      </c>
      <c r="G112" s="54">
        <v>34.595</v>
      </c>
      <c r="H112" s="54">
        <v>16.316</v>
      </c>
      <c r="I112" s="54">
        <v>16.179</v>
      </c>
      <c r="J112" s="54">
        <v>36.443</v>
      </c>
      <c r="K112" s="74" t="s">
        <v>114</v>
      </c>
      <c r="L112" s="74" t="s">
        <v>114</v>
      </c>
      <c r="M112" s="74" t="s">
        <v>114</v>
      </c>
      <c r="N112" s="74" t="s">
        <v>114</v>
      </c>
      <c r="O112" s="74" t="s">
        <v>114</v>
      </c>
      <c r="P112" s="74" t="s">
        <v>114</v>
      </c>
      <c r="Q112" s="74" t="s">
        <v>114</v>
      </c>
      <c r="R112" s="74" t="s">
        <v>114</v>
      </c>
      <c r="S112" s="54">
        <v>187.411</v>
      </c>
    </row>
    <row r="113" spans="1:19" ht="13.5">
      <c r="A113" s="53">
        <v>27941</v>
      </c>
      <c r="B113" s="54">
        <v>738.13</v>
      </c>
      <c r="C113" s="74" t="s">
        <v>114</v>
      </c>
      <c r="D113" s="54">
        <v>19.484</v>
      </c>
      <c r="E113" s="54">
        <v>64.188</v>
      </c>
      <c r="F113" s="74" t="s">
        <v>114</v>
      </c>
      <c r="G113" s="54">
        <v>34.988</v>
      </c>
      <c r="H113" s="54">
        <v>16.316</v>
      </c>
      <c r="I113" s="54">
        <v>16.013</v>
      </c>
      <c r="J113" s="54">
        <v>36.606</v>
      </c>
      <c r="K113" s="74" t="s">
        <v>114</v>
      </c>
      <c r="L113" s="74" t="s">
        <v>114</v>
      </c>
      <c r="M113" s="74" t="s">
        <v>114</v>
      </c>
      <c r="N113" s="74" t="s">
        <v>114</v>
      </c>
      <c r="O113" s="74" t="s">
        <v>114</v>
      </c>
      <c r="P113" s="74" t="s">
        <v>114</v>
      </c>
      <c r="Q113" s="74" t="s">
        <v>114</v>
      </c>
      <c r="R113" s="74" t="s">
        <v>114</v>
      </c>
      <c r="S113" s="54">
        <v>187.595</v>
      </c>
    </row>
    <row r="114" spans="1:19" ht="13.5">
      <c r="A114" s="53">
        <v>27972</v>
      </c>
      <c r="B114" s="54">
        <v>734.776</v>
      </c>
      <c r="C114" s="74" t="s">
        <v>114</v>
      </c>
      <c r="D114" s="54">
        <v>20.139</v>
      </c>
      <c r="E114" s="54">
        <v>70.385</v>
      </c>
      <c r="F114" s="74" t="s">
        <v>114</v>
      </c>
      <c r="G114" s="54">
        <v>37.446</v>
      </c>
      <c r="H114" s="54">
        <v>16.316</v>
      </c>
      <c r="I114" s="54">
        <v>16.05</v>
      </c>
      <c r="J114" s="54">
        <v>36.449</v>
      </c>
      <c r="K114" s="74" t="s">
        <v>114</v>
      </c>
      <c r="L114" s="74" t="s">
        <v>114</v>
      </c>
      <c r="M114" s="74" t="s">
        <v>114</v>
      </c>
      <c r="N114" s="74" t="s">
        <v>114</v>
      </c>
      <c r="O114" s="74" t="s">
        <v>114</v>
      </c>
      <c r="P114" s="74" t="s">
        <v>114</v>
      </c>
      <c r="Q114" s="74" t="s">
        <v>114</v>
      </c>
      <c r="R114" s="74" t="s">
        <v>114</v>
      </c>
      <c r="S114" s="54">
        <v>196.785</v>
      </c>
    </row>
    <row r="115" spans="1:19" ht="13.5">
      <c r="A115" s="53">
        <v>28003</v>
      </c>
      <c r="B115" s="54">
        <v>742.202</v>
      </c>
      <c r="C115" s="74" t="s">
        <v>114</v>
      </c>
      <c r="D115" s="54">
        <v>20.951</v>
      </c>
      <c r="E115" s="54">
        <v>76.532</v>
      </c>
      <c r="F115" s="74" t="s">
        <v>114</v>
      </c>
      <c r="G115" s="54">
        <v>41.55</v>
      </c>
      <c r="H115" s="54">
        <v>16.316</v>
      </c>
      <c r="I115" s="54">
        <v>17.246</v>
      </c>
      <c r="J115" s="54">
        <v>36.764</v>
      </c>
      <c r="K115" s="74" t="s">
        <v>114</v>
      </c>
      <c r="L115" s="74" t="s">
        <v>114</v>
      </c>
      <c r="M115" s="74" t="s">
        <v>114</v>
      </c>
      <c r="N115" s="74" t="s">
        <v>114</v>
      </c>
      <c r="O115" s="74" t="s">
        <v>114</v>
      </c>
      <c r="P115" s="74" t="s">
        <v>114</v>
      </c>
      <c r="Q115" s="74" t="s">
        <v>114</v>
      </c>
      <c r="R115" s="74" t="s">
        <v>114</v>
      </c>
      <c r="S115" s="54">
        <v>209.359</v>
      </c>
    </row>
    <row r="116" spans="1:19" ht="13.5">
      <c r="A116" s="53">
        <v>28033</v>
      </c>
      <c r="B116" s="54">
        <v>745.46</v>
      </c>
      <c r="C116" s="74" t="s">
        <v>114</v>
      </c>
      <c r="D116" s="54">
        <v>18.707</v>
      </c>
      <c r="E116" s="54">
        <v>76.196</v>
      </c>
      <c r="F116" s="74" t="s">
        <v>114</v>
      </c>
      <c r="G116" s="54">
        <v>55.09</v>
      </c>
      <c r="H116" s="54">
        <v>16.316</v>
      </c>
      <c r="I116" s="54">
        <v>17.509</v>
      </c>
      <c r="J116" s="54">
        <v>36.99</v>
      </c>
      <c r="K116" s="74" t="s">
        <v>114</v>
      </c>
      <c r="L116" s="74" t="s">
        <v>114</v>
      </c>
      <c r="M116" s="74" t="s">
        <v>114</v>
      </c>
      <c r="N116" s="74" t="s">
        <v>114</v>
      </c>
      <c r="O116" s="74" t="s">
        <v>114</v>
      </c>
      <c r="P116" s="74" t="s">
        <v>114</v>
      </c>
      <c r="Q116" s="74" t="s">
        <v>114</v>
      </c>
      <c r="R116" s="74" t="s">
        <v>114</v>
      </c>
      <c r="S116" s="54">
        <v>220.808</v>
      </c>
    </row>
    <row r="117" spans="1:19" ht="13.5">
      <c r="A117" s="53">
        <v>28064</v>
      </c>
      <c r="B117" s="54">
        <v>755.703</v>
      </c>
      <c r="C117" s="74" t="s">
        <v>114</v>
      </c>
      <c r="D117" s="54">
        <v>17.936</v>
      </c>
      <c r="E117" s="54">
        <v>57.298</v>
      </c>
      <c r="F117" s="74" t="s">
        <v>114</v>
      </c>
      <c r="G117" s="54">
        <v>57.113</v>
      </c>
      <c r="H117" s="54">
        <v>16.316</v>
      </c>
      <c r="I117" s="54">
        <v>17.949</v>
      </c>
      <c r="J117" s="54">
        <v>37.587</v>
      </c>
      <c r="K117" s="74" t="s">
        <v>114</v>
      </c>
      <c r="L117" s="74" t="s">
        <v>114</v>
      </c>
      <c r="M117" s="74" t="s">
        <v>114</v>
      </c>
      <c r="N117" s="74" t="s">
        <v>114</v>
      </c>
      <c r="O117" s="74" t="s">
        <v>114</v>
      </c>
      <c r="P117" s="74" t="s">
        <v>114</v>
      </c>
      <c r="Q117" s="74" t="s">
        <v>114</v>
      </c>
      <c r="R117" s="74" t="s">
        <v>114</v>
      </c>
      <c r="S117" s="54">
        <v>204.199</v>
      </c>
    </row>
    <row r="118" spans="1:19" ht="13.5">
      <c r="A118" s="53">
        <v>28094</v>
      </c>
      <c r="B118" s="54">
        <v>748.563</v>
      </c>
      <c r="C118" s="74" t="s">
        <v>114</v>
      </c>
      <c r="D118" s="54">
        <v>17.456</v>
      </c>
      <c r="E118" s="54">
        <v>70.338</v>
      </c>
      <c r="F118" s="74" t="s">
        <v>114</v>
      </c>
      <c r="G118" s="54">
        <v>54.939</v>
      </c>
      <c r="H118" s="54">
        <v>16.316</v>
      </c>
      <c r="I118" s="54">
        <v>17.1</v>
      </c>
      <c r="J118" s="54">
        <v>37.056</v>
      </c>
      <c r="K118" s="74" t="s">
        <v>114</v>
      </c>
      <c r="L118" s="74" t="s">
        <v>114</v>
      </c>
      <c r="M118" s="74" t="s">
        <v>114</v>
      </c>
      <c r="N118" s="74" t="s">
        <v>114</v>
      </c>
      <c r="O118" s="74" t="s">
        <v>114</v>
      </c>
      <c r="P118" s="74" t="s">
        <v>114</v>
      </c>
      <c r="Q118" s="74" t="s">
        <v>114</v>
      </c>
      <c r="R118" s="74" t="s">
        <v>114</v>
      </c>
      <c r="S118" s="54">
        <v>213.205</v>
      </c>
    </row>
    <row r="119" spans="1:19" ht="13.5">
      <c r="A119" s="53">
        <v>28125</v>
      </c>
      <c r="B119" s="54">
        <v>760.864</v>
      </c>
      <c r="C119" s="74" t="s">
        <v>114</v>
      </c>
      <c r="D119" s="54">
        <v>24.626</v>
      </c>
      <c r="E119" s="54">
        <v>62.4</v>
      </c>
      <c r="F119" s="74" t="s">
        <v>114</v>
      </c>
      <c r="G119" s="54">
        <v>60.193</v>
      </c>
      <c r="H119" s="54">
        <v>16.316</v>
      </c>
      <c r="I119" s="54">
        <v>18.772</v>
      </c>
      <c r="J119" s="54">
        <v>37.452</v>
      </c>
      <c r="K119" s="74" t="s">
        <v>114</v>
      </c>
      <c r="L119" s="74" t="s">
        <v>114</v>
      </c>
      <c r="M119" s="74" t="s">
        <v>114</v>
      </c>
      <c r="N119" s="74" t="s">
        <v>114</v>
      </c>
      <c r="O119" s="74" t="s">
        <v>114</v>
      </c>
      <c r="P119" s="74" t="s">
        <v>114</v>
      </c>
      <c r="Q119" s="74" t="s">
        <v>114</v>
      </c>
      <c r="R119" s="74" t="s">
        <v>114</v>
      </c>
      <c r="S119" s="54">
        <v>219.759</v>
      </c>
    </row>
    <row r="120" spans="1:19" ht="13.5">
      <c r="A120" s="53">
        <v>28156</v>
      </c>
      <c r="B120" s="54">
        <v>775.405</v>
      </c>
      <c r="C120" s="74" t="s">
        <v>114</v>
      </c>
      <c r="D120" s="54">
        <v>20.035</v>
      </c>
      <c r="E120" s="54">
        <v>91.62</v>
      </c>
      <c r="F120" s="74" t="s">
        <v>114</v>
      </c>
      <c r="G120" s="54">
        <v>59.868</v>
      </c>
      <c r="H120" s="54">
        <v>16.317</v>
      </c>
      <c r="I120" s="54">
        <v>18.692</v>
      </c>
      <c r="J120" s="54">
        <v>38.025</v>
      </c>
      <c r="K120" s="74" t="s">
        <v>114</v>
      </c>
      <c r="L120" s="74" t="s">
        <v>114</v>
      </c>
      <c r="M120" s="74" t="s">
        <v>114</v>
      </c>
      <c r="N120" s="74" t="s">
        <v>114</v>
      </c>
      <c r="O120" s="74" t="s">
        <v>114</v>
      </c>
      <c r="P120" s="74" t="s">
        <v>114</v>
      </c>
      <c r="Q120" s="74" t="s">
        <v>114</v>
      </c>
      <c r="R120" s="74" t="s">
        <v>114</v>
      </c>
      <c r="S120" s="54">
        <v>244.557</v>
      </c>
    </row>
    <row r="121" spans="1:19" ht="13.5">
      <c r="A121" s="53">
        <v>28184</v>
      </c>
      <c r="B121" s="54">
        <v>777.304</v>
      </c>
      <c r="C121" s="74" t="s">
        <v>114</v>
      </c>
      <c r="D121" s="54">
        <v>17.902</v>
      </c>
      <c r="E121" s="54">
        <v>120.691</v>
      </c>
      <c r="F121" s="74" t="s">
        <v>114</v>
      </c>
      <c r="G121" s="54">
        <v>59.649</v>
      </c>
      <c r="H121" s="54">
        <v>16.316</v>
      </c>
      <c r="I121" s="54">
        <v>16.862</v>
      </c>
      <c r="J121" s="54">
        <v>38.039</v>
      </c>
      <c r="K121" s="74" t="s">
        <v>114</v>
      </c>
      <c r="L121" s="74" t="s">
        <v>114</v>
      </c>
      <c r="M121" s="74" t="s">
        <v>114</v>
      </c>
      <c r="N121" s="74" t="s">
        <v>114</v>
      </c>
      <c r="O121" s="74" t="s">
        <v>114</v>
      </c>
      <c r="P121" s="74" t="s">
        <v>114</v>
      </c>
      <c r="Q121" s="74" t="s">
        <v>114</v>
      </c>
      <c r="R121" s="74" t="s">
        <v>114</v>
      </c>
      <c r="S121" s="54">
        <v>269.459</v>
      </c>
    </row>
    <row r="122" spans="1:19" ht="13.5">
      <c r="A122" s="53">
        <v>28215</v>
      </c>
      <c r="B122" s="54">
        <v>799.138</v>
      </c>
      <c r="C122" s="74" t="s">
        <v>114</v>
      </c>
      <c r="D122" s="54">
        <v>18.115</v>
      </c>
      <c r="E122" s="54">
        <v>121.573</v>
      </c>
      <c r="F122" s="74" t="s">
        <v>114</v>
      </c>
      <c r="G122" s="54">
        <v>78.482</v>
      </c>
      <c r="H122" s="54">
        <v>17.991</v>
      </c>
      <c r="I122" s="54">
        <v>14.617</v>
      </c>
      <c r="J122" s="54">
        <v>38.849</v>
      </c>
      <c r="K122" s="74" t="s">
        <v>114</v>
      </c>
      <c r="L122" s="74" t="s">
        <v>114</v>
      </c>
      <c r="M122" s="74" t="s">
        <v>114</v>
      </c>
      <c r="N122" s="74" t="s">
        <v>114</v>
      </c>
      <c r="O122" s="74" t="s">
        <v>114</v>
      </c>
      <c r="P122" s="74" t="s">
        <v>114</v>
      </c>
      <c r="Q122" s="74" t="s">
        <v>114</v>
      </c>
      <c r="R122" s="74" t="s">
        <v>114</v>
      </c>
      <c r="S122" s="54">
        <v>289.627</v>
      </c>
    </row>
    <row r="123" spans="1:19" ht="13.5">
      <c r="A123" s="53">
        <v>28245</v>
      </c>
      <c r="B123" s="54">
        <v>818</v>
      </c>
      <c r="C123" s="74" t="s">
        <v>114</v>
      </c>
      <c r="D123" s="54">
        <v>19.42</v>
      </c>
      <c r="E123" s="54">
        <v>107.601</v>
      </c>
      <c r="F123" s="74" t="s">
        <v>114</v>
      </c>
      <c r="G123" s="54">
        <v>105.613</v>
      </c>
      <c r="H123" s="54">
        <v>18.387</v>
      </c>
      <c r="I123" s="54">
        <v>14.801</v>
      </c>
      <c r="J123" s="54">
        <v>39.701</v>
      </c>
      <c r="K123" s="74" t="s">
        <v>114</v>
      </c>
      <c r="L123" s="74" t="s">
        <v>114</v>
      </c>
      <c r="M123" s="74" t="s">
        <v>114</v>
      </c>
      <c r="N123" s="74" t="s">
        <v>114</v>
      </c>
      <c r="O123" s="74" t="s">
        <v>114</v>
      </c>
      <c r="P123" s="74" t="s">
        <v>114</v>
      </c>
      <c r="Q123" s="74" t="s">
        <v>114</v>
      </c>
      <c r="R123" s="74" t="s">
        <v>114</v>
      </c>
      <c r="S123" s="54">
        <v>305.523</v>
      </c>
    </row>
    <row r="124" spans="1:19" ht="13.5">
      <c r="A124" s="53">
        <v>28276</v>
      </c>
      <c r="B124" s="54">
        <v>831.192</v>
      </c>
      <c r="C124" s="74" t="s">
        <v>114</v>
      </c>
      <c r="D124" s="54">
        <v>18.876</v>
      </c>
      <c r="E124" s="54">
        <v>91.027</v>
      </c>
      <c r="F124" s="74" t="s">
        <v>114</v>
      </c>
      <c r="G124" s="54">
        <v>117.547</v>
      </c>
      <c r="H124" s="54">
        <v>46.751</v>
      </c>
      <c r="I124" s="54">
        <v>13.933</v>
      </c>
      <c r="J124" s="54">
        <v>40.355</v>
      </c>
      <c r="K124" s="74" t="s">
        <v>114</v>
      </c>
      <c r="L124" s="74" t="s">
        <v>114</v>
      </c>
      <c r="M124" s="74" t="s">
        <v>114</v>
      </c>
      <c r="N124" s="74" t="s">
        <v>114</v>
      </c>
      <c r="O124" s="74" t="s">
        <v>114</v>
      </c>
      <c r="P124" s="74" t="s">
        <v>114</v>
      </c>
      <c r="Q124" s="74" t="s">
        <v>114</v>
      </c>
      <c r="R124" s="74" t="s">
        <v>114</v>
      </c>
      <c r="S124" s="54">
        <v>328.489</v>
      </c>
    </row>
    <row r="125" spans="1:19" ht="13.5">
      <c r="A125" s="53">
        <v>28306</v>
      </c>
      <c r="B125" s="54">
        <v>842.292</v>
      </c>
      <c r="C125" s="74" t="s">
        <v>114</v>
      </c>
      <c r="D125" s="54">
        <v>18.951</v>
      </c>
      <c r="E125" s="54">
        <v>70.826</v>
      </c>
      <c r="F125" s="74" t="s">
        <v>114</v>
      </c>
      <c r="G125" s="54">
        <v>103.903</v>
      </c>
      <c r="H125" s="54">
        <v>106.168</v>
      </c>
      <c r="I125" s="54">
        <v>14.394</v>
      </c>
      <c r="J125" s="54">
        <v>40.814</v>
      </c>
      <c r="K125" s="74" t="s">
        <v>114</v>
      </c>
      <c r="L125" s="74" t="s">
        <v>114</v>
      </c>
      <c r="M125" s="74" t="s">
        <v>114</v>
      </c>
      <c r="N125" s="74" t="s">
        <v>114</v>
      </c>
      <c r="O125" s="74" t="s">
        <v>114</v>
      </c>
      <c r="P125" s="74" t="s">
        <v>114</v>
      </c>
      <c r="Q125" s="74" t="s">
        <v>114</v>
      </c>
      <c r="R125" s="74" t="s">
        <v>114</v>
      </c>
      <c r="S125" s="54">
        <v>355.056</v>
      </c>
    </row>
    <row r="126" spans="1:19" ht="13.5">
      <c r="A126" s="53">
        <v>28337</v>
      </c>
      <c r="B126" s="54">
        <v>860.602</v>
      </c>
      <c r="C126" s="74" t="s">
        <v>114</v>
      </c>
      <c r="D126" s="54">
        <v>18.068</v>
      </c>
      <c r="E126" s="54">
        <v>72.142</v>
      </c>
      <c r="F126" s="74" t="s">
        <v>114</v>
      </c>
      <c r="G126" s="54">
        <v>105.34</v>
      </c>
      <c r="H126" s="54">
        <v>110.456</v>
      </c>
      <c r="I126" s="54">
        <v>14.985</v>
      </c>
      <c r="J126" s="54">
        <v>40.959</v>
      </c>
      <c r="K126" s="74" t="s">
        <v>114</v>
      </c>
      <c r="L126" s="74" t="s">
        <v>114</v>
      </c>
      <c r="M126" s="74" t="s">
        <v>114</v>
      </c>
      <c r="N126" s="74" t="s">
        <v>114</v>
      </c>
      <c r="O126" s="74" t="s">
        <v>114</v>
      </c>
      <c r="P126" s="74" t="s">
        <v>114</v>
      </c>
      <c r="Q126" s="74" t="s">
        <v>114</v>
      </c>
      <c r="R126" s="74" t="s">
        <v>114</v>
      </c>
      <c r="S126" s="54">
        <v>361.95</v>
      </c>
    </row>
    <row r="127" spans="1:19" ht="13.5">
      <c r="A127" s="53">
        <v>28368</v>
      </c>
      <c r="B127" s="54">
        <v>867.627</v>
      </c>
      <c r="C127" s="74" t="s">
        <v>114</v>
      </c>
      <c r="D127" s="54">
        <v>19.755</v>
      </c>
      <c r="E127" s="54">
        <v>66.724</v>
      </c>
      <c r="F127" s="74" t="s">
        <v>114</v>
      </c>
      <c r="G127" s="54">
        <v>99.338</v>
      </c>
      <c r="H127" s="54">
        <v>117.586</v>
      </c>
      <c r="I127" s="54">
        <v>14.485</v>
      </c>
      <c r="J127" s="54">
        <v>40.548</v>
      </c>
      <c r="K127" s="74" t="s">
        <v>114</v>
      </c>
      <c r="L127" s="74" t="s">
        <v>114</v>
      </c>
      <c r="M127" s="74" t="s">
        <v>114</v>
      </c>
      <c r="N127" s="74" t="s">
        <v>114</v>
      </c>
      <c r="O127" s="74" t="s">
        <v>114</v>
      </c>
      <c r="P127" s="74" t="s">
        <v>114</v>
      </c>
      <c r="Q127" s="74" t="s">
        <v>114</v>
      </c>
      <c r="R127" s="74" t="s">
        <v>114</v>
      </c>
      <c r="S127" s="54">
        <v>358.436</v>
      </c>
    </row>
    <row r="128" spans="1:19" ht="13.5">
      <c r="A128" s="53">
        <v>28398</v>
      </c>
      <c r="B128" s="54">
        <v>862.605</v>
      </c>
      <c r="C128" s="74" t="s">
        <v>114</v>
      </c>
      <c r="D128" s="54">
        <v>19.085</v>
      </c>
      <c r="E128" s="54">
        <v>72.331</v>
      </c>
      <c r="F128" s="74" t="s">
        <v>114</v>
      </c>
      <c r="G128" s="54">
        <v>9.884</v>
      </c>
      <c r="H128" s="54">
        <v>118.655</v>
      </c>
      <c r="I128" s="54">
        <v>14.485</v>
      </c>
      <c r="J128" s="54">
        <v>40.745</v>
      </c>
      <c r="K128" s="74" t="s">
        <v>114</v>
      </c>
      <c r="L128" s="74" t="s">
        <v>114</v>
      </c>
      <c r="M128" s="74" t="s">
        <v>114</v>
      </c>
      <c r="N128" s="74" t="s">
        <v>114</v>
      </c>
      <c r="O128" s="74" t="s">
        <v>114</v>
      </c>
      <c r="P128" s="74" t="s">
        <v>114</v>
      </c>
      <c r="Q128" s="74" t="s">
        <v>114</v>
      </c>
      <c r="R128" s="74" t="s">
        <v>114</v>
      </c>
      <c r="S128" s="54">
        <v>364.185</v>
      </c>
    </row>
    <row r="129" spans="1:19" ht="13.5">
      <c r="A129" s="53">
        <v>28429</v>
      </c>
      <c r="B129" s="54">
        <v>860.26</v>
      </c>
      <c r="C129" s="74" t="s">
        <v>114</v>
      </c>
      <c r="D129" s="54">
        <v>18.866</v>
      </c>
      <c r="E129" s="54">
        <v>73.156</v>
      </c>
      <c r="F129" s="74" t="s">
        <v>114</v>
      </c>
      <c r="G129" s="54">
        <v>101.55</v>
      </c>
      <c r="H129" s="54">
        <v>117.442</v>
      </c>
      <c r="I129" s="54">
        <v>15.085</v>
      </c>
      <c r="J129" s="54">
        <v>40.812</v>
      </c>
      <c r="K129" s="74" t="s">
        <v>114</v>
      </c>
      <c r="L129" s="74" t="s">
        <v>114</v>
      </c>
      <c r="M129" s="74" t="s">
        <v>114</v>
      </c>
      <c r="N129" s="74" t="s">
        <v>114</v>
      </c>
      <c r="O129" s="74" t="s">
        <v>114</v>
      </c>
      <c r="P129" s="74" t="s">
        <v>114</v>
      </c>
      <c r="Q129" s="74" t="s">
        <v>114</v>
      </c>
      <c r="R129" s="74" t="s">
        <v>114</v>
      </c>
      <c r="S129" s="54">
        <v>366.911</v>
      </c>
    </row>
    <row r="130" spans="1:19" ht="13.5">
      <c r="A130" s="53">
        <v>28459</v>
      </c>
      <c r="B130" s="54">
        <v>876.794</v>
      </c>
      <c r="C130" s="74" t="s">
        <v>114</v>
      </c>
      <c r="D130" s="54">
        <v>18.397</v>
      </c>
      <c r="E130" s="54">
        <v>68.53</v>
      </c>
      <c r="F130" s="74" t="s">
        <v>114</v>
      </c>
      <c r="G130" s="54">
        <v>94.435</v>
      </c>
      <c r="H130" s="54">
        <v>118.492</v>
      </c>
      <c r="I130" s="54">
        <v>14.485</v>
      </c>
      <c r="J130" s="54">
        <v>40.96</v>
      </c>
      <c r="K130" s="74" t="s">
        <v>114</v>
      </c>
      <c r="L130" s="74" t="s">
        <v>114</v>
      </c>
      <c r="M130" s="74" t="s">
        <v>114</v>
      </c>
      <c r="N130" s="74" t="s">
        <v>114</v>
      </c>
      <c r="O130" s="74" t="s">
        <v>114</v>
      </c>
      <c r="P130" s="74" t="s">
        <v>114</v>
      </c>
      <c r="Q130" s="74" t="s">
        <v>114</v>
      </c>
      <c r="R130" s="74" t="s">
        <v>114</v>
      </c>
      <c r="S130" s="54">
        <v>355.299</v>
      </c>
    </row>
    <row r="131" spans="1:19" ht="13.5">
      <c r="A131" s="53">
        <v>28490</v>
      </c>
      <c r="B131" s="54">
        <v>871.873</v>
      </c>
      <c r="C131" s="74" t="s">
        <v>114</v>
      </c>
      <c r="D131" s="54">
        <v>24.352</v>
      </c>
      <c r="E131" s="54">
        <v>69.442</v>
      </c>
      <c r="F131" s="74" t="s">
        <v>114</v>
      </c>
      <c r="G131" s="54">
        <v>90.727</v>
      </c>
      <c r="H131" s="54">
        <v>118.47</v>
      </c>
      <c r="I131" s="54">
        <v>14.485</v>
      </c>
      <c r="J131" s="54">
        <v>38.06</v>
      </c>
      <c r="K131" s="74" t="s">
        <v>114</v>
      </c>
      <c r="L131" s="74" t="s">
        <v>114</v>
      </c>
      <c r="M131" s="74" t="s">
        <v>114</v>
      </c>
      <c r="N131" s="74" t="s">
        <v>114</v>
      </c>
      <c r="O131" s="74" t="s">
        <v>114</v>
      </c>
      <c r="P131" s="74" t="s">
        <v>114</v>
      </c>
      <c r="Q131" s="74" t="s">
        <v>114</v>
      </c>
      <c r="R131" s="74" t="s">
        <v>114</v>
      </c>
      <c r="S131" s="54">
        <v>355.536</v>
      </c>
    </row>
    <row r="132" spans="1:19" ht="13.5">
      <c r="A132" s="53">
        <v>28521</v>
      </c>
      <c r="B132" s="54">
        <v>882.116</v>
      </c>
      <c r="C132" s="74" t="s">
        <v>114</v>
      </c>
      <c r="D132" s="54">
        <v>22.946</v>
      </c>
      <c r="E132" s="54">
        <v>111.177</v>
      </c>
      <c r="F132" s="74" t="s">
        <v>114</v>
      </c>
      <c r="G132" s="54">
        <v>96.036</v>
      </c>
      <c r="H132" s="54">
        <v>118.45</v>
      </c>
      <c r="I132" s="54">
        <v>14.295</v>
      </c>
      <c r="J132" s="54">
        <v>41.494</v>
      </c>
      <c r="K132" s="74" t="s">
        <v>114</v>
      </c>
      <c r="L132" s="74" t="s">
        <v>114</v>
      </c>
      <c r="M132" s="74" t="s">
        <v>114</v>
      </c>
      <c r="N132" s="74" t="s">
        <v>114</v>
      </c>
      <c r="O132" s="74" t="s">
        <v>114</v>
      </c>
      <c r="P132" s="74" t="s">
        <v>114</v>
      </c>
      <c r="Q132" s="74" t="s">
        <v>114</v>
      </c>
      <c r="R132" s="74" t="s">
        <v>114</v>
      </c>
      <c r="S132" s="54">
        <v>404.398</v>
      </c>
    </row>
    <row r="133" spans="1:19" ht="13.5">
      <c r="A133" s="53">
        <v>28549</v>
      </c>
      <c r="B133" s="54">
        <v>906.289</v>
      </c>
      <c r="C133" s="74" t="s">
        <v>114</v>
      </c>
      <c r="D133" s="54">
        <v>19.563</v>
      </c>
      <c r="E133" s="54">
        <v>81.226</v>
      </c>
      <c r="F133" s="74" t="s">
        <v>114</v>
      </c>
      <c r="G133" s="54">
        <v>104.947</v>
      </c>
      <c r="H133" s="54">
        <v>121.45</v>
      </c>
      <c r="I133" s="54">
        <v>12.079</v>
      </c>
      <c r="J133" s="54">
        <v>42.668</v>
      </c>
      <c r="K133" s="74" t="s">
        <v>114</v>
      </c>
      <c r="L133" s="74" t="s">
        <v>114</v>
      </c>
      <c r="M133" s="74" t="s">
        <v>114</v>
      </c>
      <c r="N133" s="74" t="s">
        <v>114</v>
      </c>
      <c r="O133" s="74" t="s">
        <v>114</v>
      </c>
      <c r="P133" s="74" t="s">
        <v>114</v>
      </c>
      <c r="Q133" s="74" t="s">
        <v>114</v>
      </c>
      <c r="R133" s="74" t="s">
        <v>114</v>
      </c>
      <c r="S133" s="54">
        <v>381.933</v>
      </c>
    </row>
    <row r="134" spans="1:19" ht="13.5">
      <c r="A134" s="53">
        <v>28580</v>
      </c>
      <c r="B134" s="54">
        <v>918.308</v>
      </c>
      <c r="C134" s="74" t="s">
        <v>114</v>
      </c>
      <c r="D134" s="54">
        <v>19.448</v>
      </c>
      <c r="E134" s="54">
        <v>90.018</v>
      </c>
      <c r="F134" s="74" t="s">
        <v>114</v>
      </c>
      <c r="G134" s="54">
        <v>107.633</v>
      </c>
      <c r="H134" s="54">
        <v>121.45</v>
      </c>
      <c r="I134" s="54">
        <v>13</v>
      </c>
      <c r="J134" s="54">
        <v>43.472</v>
      </c>
      <c r="K134" s="74" t="s">
        <v>114</v>
      </c>
      <c r="L134" s="74" t="s">
        <v>114</v>
      </c>
      <c r="M134" s="74" t="s">
        <v>114</v>
      </c>
      <c r="N134" s="74" t="s">
        <v>114</v>
      </c>
      <c r="O134" s="74" t="s">
        <v>114</v>
      </c>
      <c r="P134" s="74" t="s">
        <v>114</v>
      </c>
      <c r="Q134" s="74" t="s">
        <v>114</v>
      </c>
      <c r="R134" s="74" t="s">
        <v>114</v>
      </c>
      <c r="S134" s="54">
        <v>395.021</v>
      </c>
    </row>
    <row r="135" spans="1:19" ht="13.5">
      <c r="A135" s="53">
        <v>28610</v>
      </c>
      <c r="B135" s="54">
        <v>934.387</v>
      </c>
      <c r="C135" s="74" t="s">
        <v>114</v>
      </c>
      <c r="D135" s="54">
        <v>20.51</v>
      </c>
      <c r="E135" s="54">
        <v>98.599</v>
      </c>
      <c r="F135" s="74" t="s">
        <v>114</v>
      </c>
      <c r="G135" s="54">
        <v>123.649</v>
      </c>
      <c r="H135" s="54">
        <v>121.264</v>
      </c>
      <c r="I135" s="54">
        <v>13</v>
      </c>
      <c r="J135" s="54">
        <v>44.053</v>
      </c>
      <c r="K135" s="74" t="s">
        <v>114</v>
      </c>
      <c r="L135" s="74" t="s">
        <v>114</v>
      </c>
      <c r="M135" s="74" t="s">
        <v>114</v>
      </c>
      <c r="N135" s="74" t="s">
        <v>114</v>
      </c>
      <c r="O135" s="74" t="s">
        <v>114</v>
      </c>
      <c r="P135" s="74" t="s">
        <v>114</v>
      </c>
      <c r="Q135" s="74" t="s">
        <v>114</v>
      </c>
      <c r="R135" s="74" t="s">
        <v>114</v>
      </c>
      <c r="S135" s="54">
        <v>421.075</v>
      </c>
    </row>
    <row r="136" spans="1:19" ht="13.5">
      <c r="A136" s="53">
        <v>28641</v>
      </c>
      <c r="B136" s="54">
        <v>964.049</v>
      </c>
      <c r="C136" s="74" t="s">
        <v>114</v>
      </c>
      <c r="D136" s="54">
        <v>20.027</v>
      </c>
      <c r="E136" s="54">
        <v>80.809</v>
      </c>
      <c r="F136" s="74" t="s">
        <v>114</v>
      </c>
      <c r="G136" s="54">
        <v>118.359</v>
      </c>
      <c r="H136" s="54">
        <v>122.258</v>
      </c>
      <c r="I136" s="54">
        <v>13.454</v>
      </c>
      <c r="J136" s="54">
        <v>43.648</v>
      </c>
      <c r="K136" s="74" t="s">
        <v>114</v>
      </c>
      <c r="L136" s="74" t="s">
        <v>114</v>
      </c>
      <c r="M136" s="74" t="s">
        <v>114</v>
      </c>
      <c r="N136" s="74" t="s">
        <v>114</v>
      </c>
      <c r="O136" s="74" t="s">
        <v>114</v>
      </c>
      <c r="P136" s="74" t="s">
        <v>114</v>
      </c>
      <c r="Q136" s="74" t="s">
        <v>114</v>
      </c>
      <c r="R136" s="74" t="s">
        <v>114</v>
      </c>
      <c r="S136" s="54">
        <v>398.555</v>
      </c>
    </row>
    <row r="137" spans="1:19" ht="13.5">
      <c r="A137" s="53">
        <v>28671</v>
      </c>
      <c r="B137" s="54">
        <v>939.97</v>
      </c>
      <c r="C137" s="74" t="s">
        <v>114</v>
      </c>
      <c r="D137" s="54">
        <v>19.937</v>
      </c>
      <c r="E137" s="54">
        <v>98.242</v>
      </c>
      <c r="F137" s="74" t="s">
        <v>114</v>
      </c>
      <c r="G137" s="54">
        <v>121.312</v>
      </c>
      <c r="H137" s="54">
        <v>130.914</v>
      </c>
      <c r="I137" s="54">
        <v>13</v>
      </c>
      <c r="J137" s="54">
        <v>42.596</v>
      </c>
      <c r="K137" s="74" t="s">
        <v>114</v>
      </c>
      <c r="L137" s="74" t="s">
        <v>114</v>
      </c>
      <c r="M137" s="74" t="s">
        <v>114</v>
      </c>
      <c r="N137" s="74" t="s">
        <v>114</v>
      </c>
      <c r="O137" s="74" t="s">
        <v>114</v>
      </c>
      <c r="P137" s="74" t="s">
        <v>114</v>
      </c>
      <c r="Q137" s="74" t="s">
        <v>114</v>
      </c>
      <c r="R137" s="74" t="s">
        <v>114</v>
      </c>
      <c r="S137" s="54">
        <v>426.001</v>
      </c>
    </row>
    <row r="138" spans="1:19" ht="13.5">
      <c r="A138" s="53">
        <v>28702</v>
      </c>
      <c r="B138" s="54">
        <v>959.616</v>
      </c>
      <c r="C138" s="74" t="s">
        <v>114</v>
      </c>
      <c r="D138" s="54">
        <v>20.361</v>
      </c>
      <c r="E138" s="54">
        <v>96.795</v>
      </c>
      <c r="F138" s="74" t="s">
        <v>114</v>
      </c>
      <c r="G138" s="54">
        <v>136.941</v>
      </c>
      <c r="H138" s="54">
        <v>134.835</v>
      </c>
      <c r="I138" s="54">
        <v>13</v>
      </c>
      <c r="J138" s="54">
        <v>43.419</v>
      </c>
      <c r="K138" s="74" t="s">
        <v>114</v>
      </c>
      <c r="L138" s="74" t="s">
        <v>114</v>
      </c>
      <c r="M138" s="74" t="s">
        <v>114</v>
      </c>
      <c r="N138" s="74" t="s">
        <v>114</v>
      </c>
      <c r="O138" s="74" t="s">
        <v>114</v>
      </c>
      <c r="P138" s="74" t="s">
        <v>114</v>
      </c>
      <c r="Q138" s="74" t="s">
        <v>114</v>
      </c>
      <c r="R138" s="74" t="s">
        <v>114</v>
      </c>
      <c r="S138" s="54">
        <v>445.351</v>
      </c>
    </row>
    <row r="139" spans="1:19" ht="13.5">
      <c r="A139" s="53">
        <v>28733</v>
      </c>
      <c r="B139" s="54">
        <v>936.825</v>
      </c>
      <c r="C139" s="74" t="s">
        <v>114</v>
      </c>
      <c r="D139" s="54">
        <v>21.434</v>
      </c>
      <c r="E139" s="54">
        <v>115.081</v>
      </c>
      <c r="F139" s="74" t="s">
        <v>114</v>
      </c>
      <c r="G139" s="54">
        <v>134.355</v>
      </c>
      <c r="H139" s="54">
        <v>139.255</v>
      </c>
      <c r="I139" s="54">
        <v>12.963</v>
      </c>
      <c r="J139" s="54">
        <v>42.639</v>
      </c>
      <c r="K139" s="74" t="s">
        <v>114</v>
      </c>
      <c r="L139" s="74" t="s">
        <v>114</v>
      </c>
      <c r="M139" s="74" t="s">
        <v>114</v>
      </c>
      <c r="N139" s="74" t="s">
        <v>114</v>
      </c>
      <c r="O139" s="74" t="s">
        <v>114</v>
      </c>
      <c r="P139" s="74" t="s">
        <v>114</v>
      </c>
      <c r="Q139" s="74" t="s">
        <v>114</v>
      </c>
      <c r="R139" s="74" t="s">
        <v>114</v>
      </c>
      <c r="S139" s="54">
        <v>465.727</v>
      </c>
    </row>
    <row r="140" spans="1:19" ht="13.5">
      <c r="A140" s="53">
        <v>28763</v>
      </c>
      <c r="B140" s="54">
        <v>955.884</v>
      </c>
      <c r="C140" s="74" t="s">
        <v>114</v>
      </c>
      <c r="D140" s="54">
        <v>20.576</v>
      </c>
      <c r="E140" s="54">
        <v>65.896</v>
      </c>
      <c r="F140" s="74" t="s">
        <v>114</v>
      </c>
      <c r="G140" s="54">
        <v>108.407</v>
      </c>
      <c r="H140" s="54">
        <v>136.22</v>
      </c>
      <c r="I140" s="54">
        <v>12.753</v>
      </c>
      <c r="J140" s="54">
        <v>43.529</v>
      </c>
      <c r="K140" s="74" t="s">
        <v>114</v>
      </c>
      <c r="L140" s="74" t="s">
        <v>114</v>
      </c>
      <c r="M140" s="74" t="s">
        <v>114</v>
      </c>
      <c r="N140" s="74" t="s">
        <v>114</v>
      </c>
      <c r="O140" s="74" t="s">
        <v>114</v>
      </c>
      <c r="P140" s="74" t="s">
        <v>114</v>
      </c>
      <c r="Q140" s="74" t="s">
        <v>114</v>
      </c>
      <c r="R140" s="74" t="s">
        <v>114</v>
      </c>
      <c r="S140" s="54">
        <v>387.381</v>
      </c>
    </row>
    <row r="141" spans="1:19" ht="13.5">
      <c r="A141" s="53">
        <v>28794</v>
      </c>
      <c r="B141" s="54">
        <v>959.803</v>
      </c>
      <c r="C141" s="74" t="s">
        <v>114</v>
      </c>
      <c r="D141" s="54">
        <v>24.861</v>
      </c>
      <c r="E141" s="54">
        <v>78.965</v>
      </c>
      <c r="F141" s="74" t="s">
        <v>114</v>
      </c>
      <c r="G141" s="54">
        <v>104.328</v>
      </c>
      <c r="H141" s="54">
        <v>132.103</v>
      </c>
      <c r="I141" s="54">
        <v>14.478</v>
      </c>
      <c r="J141" s="54">
        <v>43.809</v>
      </c>
      <c r="K141" s="74" t="s">
        <v>114</v>
      </c>
      <c r="L141" s="74" t="s">
        <v>114</v>
      </c>
      <c r="M141" s="74" t="s">
        <v>114</v>
      </c>
      <c r="N141" s="74" t="s">
        <v>114</v>
      </c>
      <c r="O141" s="74" t="s">
        <v>114</v>
      </c>
      <c r="P141" s="74" t="s">
        <v>114</v>
      </c>
      <c r="Q141" s="74" t="s">
        <v>114</v>
      </c>
      <c r="R141" s="74" t="s">
        <v>114</v>
      </c>
      <c r="S141" s="54">
        <v>398.544</v>
      </c>
    </row>
    <row r="142" spans="1:19" ht="13.5">
      <c r="A142" s="53">
        <v>28824</v>
      </c>
      <c r="B142" s="54">
        <v>981.774</v>
      </c>
      <c r="C142" s="74" t="s">
        <v>114</v>
      </c>
      <c r="D142" s="54">
        <v>35.182</v>
      </c>
      <c r="E142" s="54">
        <v>92.623</v>
      </c>
      <c r="F142" s="74" t="s">
        <v>114</v>
      </c>
      <c r="G142" s="54">
        <v>112.312</v>
      </c>
      <c r="H142" s="54">
        <v>132.448</v>
      </c>
      <c r="I142" s="54">
        <v>12.763</v>
      </c>
      <c r="J142" s="54">
        <v>44.433</v>
      </c>
      <c r="K142" s="74" t="s">
        <v>114</v>
      </c>
      <c r="L142" s="74" t="s">
        <v>114</v>
      </c>
      <c r="M142" s="74" t="s">
        <v>114</v>
      </c>
      <c r="N142" s="74" t="s">
        <v>114</v>
      </c>
      <c r="O142" s="74" t="s">
        <v>114</v>
      </c>
      <c r="P142" s="74" t="s">
        <v>114</v>
      </c>
      <c r="Q142" s="74" t="s">
        <v>114</v>
      </c>
      <c r="R142" s="74" t="s">
        <v>114</v>
      </c>
      <c r="S142" s="54">
        <v>429.761</v>
      </c>
    </row>
    <row r="143" spans="1:19" ht="13.5">
      <c r="A143" s="53">
        <v>28855</v>
      </c>
      <c r="B143" s="54">
        <v>1013.517</v>
      </c>
      <c r="C143" s="74" t="s">
        <v>114</v>
      </c>
      <c r="D143" s="54">
        <v>29.285</v>
      </c>
      <c r="E143" s="54">
        <v>93.187</v>
      </c>
      <c r="F143" s="74" t="s">
        <v>114</v>
      </c>
      <c r="G143" s="54">
        <v>113.479</v>
      </c>
      <c r="H143" s="54">
        <v>132.9</v>
      </c>
      <c r="I143" s="54">
        <v>12.728</v>
      </c>
      <c r="J143" s="54">
        <v>43.736</v>
      </c>
      <c r="K143" s="74" t="s">
        <v>114</v>
      </c>
      <c r="L143" s="74" t="s">
        <v>114</v>
      </c>
      <c r="M143" s="74" t="s">
        <v>114</v>
      </c>
      <c r="N143" s="74" t="s">
        <v>114</v>
      </c>
      <c r="O143" s="74" t="s">
        <v>114</v>
      </c>
      <c r="P143" s="74" t="s">
        <v>114</v>
      </c>
      <c r="Q143" s="74" t="s">
        <v>114</v>
      </c>
      <c r="R143" s="74" t="s">
        <v>114</v>
      </c>
      <c r="S143" s="54">
        <v>425.315</v>
      </c>
    </row>
    <row r="144" spans="1:19" ht="13.5">
      <c r="A144" s="53">
        <v>28886</v>
      </c>
      <c r="B144" s="54">
        <v>1041.108</v>
      </c>
      <c r="C144" s="74" t="s">
        <v>114</v>
      </c>
      <c r="D144" s="54">
        <v>26.694</v>
      </c>
      <c r="E144" s="54">
        <v>76.542</v>
      </c>
      <c r="F144" s="74" t="s">
        <v>114</v>
      </c>
      <c r="G144" s="54">
        <v>146.942</v>
      </c>
      <c r="H144" s="54">
        <v>128.599</v>
      </c>
      <c r="I144" s="54">
        <v>12.899</v>
      </c>
      <c r="J144" s="54">
        <v>48.585</v>
      </c>
      <c r="K144" s="74" t="s">
        <v>114</v>
      </c>
      <c r="L144" s="74" t="s">
        <v>114</v>
      </c>
      <c r="M144" s="74" t="s">
        <v>114</v>
      </c>
      <c r="N144" s="74" t="s">
        <v>114</v>
      </c>
      <c r="O144" s="74" t="s">
        <v>114</v>
      </c>
      <c r="P144" s="74" t="s">
        <v>114</v>
      </c>
      <c r="Q144" s="74" t="s">
        <v>114</v>
      </c>
      <c r="R144" s="74" t="s">
        <v>114</v>
      </c>
      <c r="S144" s="54">
        <v>440.251</v>
      </c>
    </row>
    <row r="145" spans="1:19" ht="13.5">
      <c r="A145" s="53">
        <v>28914</v>
      </c>
      <c r="B145" s="54">
        <v>1077.204</v>
      </c>
      <c r="C145" s="74" t="s">
        <v>114</v>
      </c>
      <c r="D145" s="54">
        <v>21.997</v>
      </c>
      <c r="E145" s="54">
        <v>66.964</v>
      </c>
      <c r="F145" s="74" t="s">
        <v>114</v>
      </c>
      <c r="G145" s="54">
        <v>141.899</v>
      </c>
      <c r="H145" s="54">
        <v>136.58</v>
      </c>
      <c r="I145" s="54">
        <v>12.927</v>
      </c>
      <c r="J145" s="54">
        <v>46.46</v>
      </c>
      <c r="K145" s="74" t="s">
        <v>114</v>
      </c>
      <c r="L145" s="74" t="s">
        <v>114</v>
      </c>
      <c r="M145" s="74" t="s">
        <v>114</v>
      </c>
      <c r="N145" s="74" t="s">
        <v>114</v>
      </c>
      <c r="O145" s="74" t="s">
        <v>114</v>
      </c>
      <c r="P145" s="74" t="s">
        <v>114</v>
      </c>
      <c r="Q145" s="74" t="s">
        <v>114</v>
      </c>
      <c r="R145" s="74" t="s">
        <v>114</v>
      </c>
      <c r="S145" s="54">
        <v>426.827</v>
      </c>
    </row>
    <row r="146" spans="1:19" ht="13.5">
      <c r="A146" s="53">
        <v>28945</v>
      </c>
      <c r="B146" s="54">
        <v>1076.072</v>
      </c>
      <c r="C146" s="74" t="s">
        <v>114</v>
      </c>
      <c r="D146" s="54">
        <v>22.514</v>
      </c>
      <c r="E146" s="54">
        <v>75.521</v>
      </c>
      <c r="F146" s="74" t="s">
        <v>114</v>
      </c>
      <c r="G146" s="54">
        <v>161.862</v>
      </c>
      <c r="H146" s="54">
        <v>136.152</v>
      </c>
      <c r="I146" s="54">
        <v>12.717</v>
      </c>
      <c r="J146" s="54">
        <v>46.16</v>
      </c>
      <c r="K146" s="74" t="s">
        <v>114</v>
      </c>
      <c r="L146" s="74" t="s">
        <v>114</v>
      </c>
      <c r="M146" s="74" t="s">
        <v>114</v>
      </c>
      <c r="N146" s="74" t="s">
        <v>114</v>
      </c>
      <c r="O146" s="74" t="s">
        <v>114</v>
      </c>
      <c r="P146" s="74" t="s">
        <v>114</v>
      </c>
      <c r="Q146" s="74" t="s">
        <v>114</v>
      </c>
      <c r="R146" s="74" t="s">
        <v>114</v>
      </c>
      <c r="S146" s="54">
        <v>456.926</v>
      </c>
    </row>
    <row r="147" spans="1:19" ht="13.5">
      <c r="A147" s="53">
        <v>28975</v>
      </c>
      <c r="B147" s="54">
        <v>1114.444</v>
      </c>
      <c r="C147" s="74" t="s">
        <v>114</v>
      </c>
      <c r="D147" s="54">
        <v>23.746</v>
      </c>
      <c r="E147" s="54">
        <v>78.23</v>
      </c>
      <c r="F147" s="74" t="s">
        <v>114</v>
      </c>
      <c r="G147" s="54">
        <v>172.871</v>
      </c>
      <c r="H147" s="54">
        <v>138.592</v>
      </c>
      <c r="I147" s="54">
        <v>12.981</v>
      </c>
      <c r="J147" s="54">
        <v>48.049</v>
      </c>
      <c r="K147" s="74" t="s">
        <v>114</v>
      </c>
      <c r="L147" s="74" t="s">
        <v>114</v>
      </c>
      <c r="M147" s="74" t="s">
        <v>114</v>
      </c>
      <c r="N147" s="74" t="s">
        <v>114</v>
      </c>
      <c r="O147" s="74" t="s">
        <v>114</v>
      </c>
      <c r="P147" s="74" t="s">
        <v>114</v>
      </c>
      <c r="Q147" s="74" t="s">
        <v>114</v>
      </c>
      <c r="R147" s="74" t="s">
        <v>114</v>
      </c>
      <c r="S147" s="54">
        <v>474.469</v>
      </c>
    </row>
    <row r="148" spans="1:19" ht="13.5">
      <c r="A148" s="53">
        <v>29006</v>
      </c>
      <c r="B148" s="54">
        <v>1140.883</v>
      </c>
      <c r="C148" s="74" t="s">
        <v>114</v>
      </c>
      <c r="D148" s="54">
        <v>22.833</v>
      </c>
      <c r="E148" s="54">
        <v>74.728</v>
      </c>
      <c r="F148" s="74" t="s">
        <v>114</v>
      </c>
      <c r="G148" s="54">
        <v>167.787</v>
      </c>
      <c r="H148" s="54">
        <v>144.32</v>
      </c>
      <c r="I148" s="54">
        <v>12.932</v>
      </c>
      <c r="J148" s="54">
        <v>49.607</v>
      </c>
      <c r="K148" s="74" t="s">
        <v>114</v>
      </c>
      <c r="L148" s="74" t="s">
        <v>114</v>
      </c>
      <c r="M148" s="74" t="s">
        <v>114</v>
      </c>
      <c r="N148" s="74" t="s">
        <v>114</v>
      </c>
      <c r="O148" s="74" t="s">
        <v>114</v>
      </c>
      <c r="P148" s="74" t="s">
        <v>114</v>
      </c>
      <c r="Q148" s="74" t="s">
        <v>114</v>
      </c>
      <c r="R148" s="74" t="s">
        <v>114</v>
      </c>
      <c r="S148" s="54">
        <v>472.207</v>
      </c>
    </row>
    <row r="149" spans="1:19" ht="13.5">
      <c r="A149" s="53">
        <v>29036</v>
      </c>
      <c r="B149" s="54">
        <v>1143.762</v>
      </c>
      <c r="C149" s="74" t="s">
        <v>114</v>
      </c>
      <c r="D149" s="54">
        <v>22.407</v>
      </c>
      <c r="E149" s="54">
        <v>73.036</v>
      </c>
      <c r="F149" s="74" t="s">
        <v>114</v>
      </c>
      <c r="G149" s="54">
        <v>178.555</v>
      </c>
      <c r="H149" s="54">
        <v>147.532</v>
      </c>
      <c r="I149" s="54">
        <v>13</v>
      </c>
      <c r="J149" s="54">
        <v>50.319</v>
      </c>
      <c r="K149" s="74" t="s">
        <v>114</v>
      </c>
      <c r="L149" s="74" t="s">
        <v>114</v>
      </c>
      <c r="M149" s="74" t="s">
        <v>114</v>
      </c>
      <c r="N149" s="74" t="s">
        <v>114</v>
      </c>
      <c r="O149" s="74" t="s">
        <v>114</v>
      </c>
      <c r="P149" s="74" t="s">
        <v>114</v>
      </c>
      <c r="Q149" s="74" t="s">
        <v>114</v>
      </c>
      <c r="R149" s="74" t="s">
        <v>114</v>
      </c>
      <c r="S149" s="54">
        <v>484.849</v>
      </c>
    </row>
    <row r="150" spans="1:19" ht="13.5">
      <c r="A150" s="53">
        <v>29067</v>
      </c>
      <c r="B150" s="54">
        <v>1157.348</v>
      </c>
      <c r="C150" s="74" t="s">
        <v>114</v>
      </c>
      <c r="D150" s="54">
        <v>22.771</v>
      </c>
      <c r="E150" s="54">
        <v>69.812</v>
      </c>
      <c r="F150" s="74" t="s">
        <v>114</v>
      </c>
      <c r="G150" s="54">
        <v>155.577</v>
      </c>
      <c r="H150" s="54">
        <v>153.828</v>
      </c>
      <c r="I150" s="54">
        <v>13</v>
      </c>
      <c r="J150" s="54">
        <v>50.607</v>
      </c>
      <c r="K150" s="74" t="s">
        <v>114</v>
      </c>
      <c r="L150" s="74" t="s">
        <v>114</v>
      </c>
      <c r="M150" s="74" t="s">
        <v>114</v>
      </c>
      <c r="N150" s="74" t="s">
        <v>114</v>
      </c>
      <c r="O150" s="74" t="s">
        <v>114</v>
      </c>
      <c r="P150" s="74" t="s">
        <v>114</v>
      </c>
      <c r="Q150" s="74" t="s">
        <v>114</v>
      </c>
      <c r="R150" s="74" t="s">
        <v>114</v>
      </c>
      <c r="S150" s="54">
        <v>465.594</v>
      </c>
    </row>
    <row r="151" spans="1:19" ht="13.5">
      <c r="A151" s="53">
        <v>29098</v>
      </c>
      <c r="B151" s="54">
        <v>1139.705</v>
      </c>
      <c r="C151" s="74" t="s">
        <v>114</v>
      </c>
      <c r="D151" s="54">
        <v>24.831</v>
      </c>
      <c r="E151" s="54">
        <v>65.701</v>
      </c>
      <c r="F151" s="74" t="s">
        <v>114</v>
      </c>
      <c r="G151" s="54">
        <v>147.619</v>
      </c>
      <c r="H151" s="54">
        <v>166.119</v>
      </c>
      <c r="I151" s="54">
        <v>12.814</v>
      </c>
      <c r="J151" s="54">
        <v>48.941</v>
      </c>
      <c r="K151" s="74" t="s">
        <v>114</v>
      </c>
      <c r="L151" s="74" t="s">
        <v>114</v>
      </c>
      <c r="M151" s="74" t="s">
        <v>114</v>
      </c>
      <c r="N151" s="74" t="s">
        <v>114</v>
      </c>
      <c r="O151" s="74" t="s">
        <v>114</v>
      </c>
      <c r="P151" s="74" t="s">
        <v>114</v>
      </c>
      <c r="Q151" s="74" t="s">
        <v>114</v>
      </c>
      <c r="R151" s="74" t="s">
        <v>114</v>
      </c>
      <c r="S151" s="54">
        <v>466.025</v>
      </c>
    </row>
    <row r="152" spans="1:19" ht="13.5">
      <c r="A152" s="53">
        <v>29128</v>
      </c>
      <c r="B152" s="54">
        <v>1150.693</v>
      </c>
      <c r="C152" s="74" t="s">
        <v>114</v>
      </c>
      <c r="D152" s="54">
        <v>24.77</v>
      </c>
      <c r="E152" s="54">
        <v>74.27</v>
      </c>
      <c r="F152" s="74" t="s">
        <v>114</v>
      </c>
      <c r="G152" s="54">
        <v>130.259</v>
      </c>
      <c r="H152" s="54">
        <v>192.68</v>
      </c>
      <c r="I152" s="54">
        <v>12.836</v>
      </c>
      <c r="J152" s="54">
        <v>49.508</v>
      </c>
      <c r="K152" s="74" t="s">
        <v>114</v>
      </c>
      <c r="L152" s="74" t="s">
        <v>114</v>
      </c>
      <c r="M152" s="74" t="s">
        <v>114</v>
      </c>
      <c r="N152" s="74" t="s">
        <v>114</v>
      </c>
      <c r="O152" s="74" t="s">
        <v>114</v>
      </c>
      <c r="P152" s="74" t="s">
        <v>114</v>
      </c>
      <c r="Q152" s="74" t="s">
        <v>114</v>
      </c>
      <c r="R152" s="74" t="s">
        <v>114</v>
      </c>
      <c r="S152" s="54">
        <v>484.323</v>
      </c>
    </row>
    <row r="153" spans="1:19" ht="13.5">
      <c r="A153" s="53">
        <v>29159</v>
      </c>
      <c r="B153" s="54">
        <v>1154.852</v>
      </c>
      <c r="C153" s="74" t="s">
        <v>114</v>
      </c>
      <c r="D153" s="54">
        <v>23.4</v>
      </c>
      <c r="E153" s="54">
        <v>67.504</v>
      </c>
      <c r="F153" s="74" t="s">
        <v>114</v>
      </c>
      <c r="G153" s="54">
        <v>125.561</v>
      </c>
      <c r="H153" s="54">
        <v>193.837</v>
      </c>
      <c r="I153" s="54">
        <v>12.91</v>
      </c>
      <c r="J153" s="54">
        <v>49.923</v>
      </c>
      <c r="K153" s="74" t="s">
        <v>114</v>
      </c>
      <c r="L153" s="74" t="s">
        <v>114</v>
      </c>
      <c r="M153" s="74" t="s">
        <v>114</v>
      </c>
      <c r="N153" s="74" t="s">
        <v>114</v>
      </c>
      <c r="O153" s="74" t="s">
        <v>114</v>
      </c>
      <c r="P153" s="74" t="s">
        <v>114</v>
      </c>
      <c r="Q153" s="74" t="s">
        <v>114</v>
      </c>
      <c r="R153" s="74" t="s">
        <v>114</v>
      </c>
      <c r="S153" s="54">
        <v>473.135</v>
      </c>
    </row>
    <row r="154" spans="1:19" ht="13.5">
      <c r="A154" s="53">
        <v>29189</v>
      </c>
      <c r="B154" s="54">
        <v>1174.141</v>
      </c>
      <c r="C154" s="74" t="s">
        <v>114</v>
      </c>
      <c r="D154" s="54">
        <v>25.689</v>
      </c>
      <c r="E154" s="54">
        <v>72.569</v>
      </c>
      <c r="F154" s="74" t="s">
        <v>114</v>
      </c>
      <c r="G154" s="54">
        <v>101.41</v>
      </c>
      <c r="H154" s="54">
        <v>199.962</v>
      </c>
      <c r="I154" s="54">
        <v>16.386</v>
      </c>
      <c r="J154" s="54">
        <v>50.387</v>
      </c>
      <c r="K154" s="74" t="s">
        <v>114</v>
      </c>
      <c r="L154" s="74" t="s">
        <v>114</v>
      </c>
      <c r="M154" s="74" t="s">
        <v>114</v>
      </c>
      <c r="N154" s="74" t="s">
        <v>114</v>
      </c>
      <c r="O154" s="74" t="s">
        <v>114</v>
      </c>
      <c r="P154" s="74" t="s">
        <v>114</v>
      </c>
      <c r="Q154" s="74" t="s">
        <v>114</v>
      </c>
      <c r="R154" s="74" t="s">
        <v>114</v>
      </c>
      <c r="S154" s="54">
        <v>466.403</v>
      </c>
    </row>
    <row r="155" spans="1:19" ht="13.5">
      <c r="A155" s="53">
        <v>29220</v>
      </c>
      <c r="B155" s="54">
        <v>1175.259</v>
      </c>
      <c r="C155" s="74" t="s">
        <v>114</v>
      </c>
      <c r="D155" s="54">
        <v>32.511</v>
      </c>
      <c r="E155" s="54">
        <v>81.388</v>
      </c>
      <c r="F155" s="74" t="s">
        <v>114</v>
      </c>
      <c r="G155" s="54">
        <v>114.171</v>
      </c>
      <c r="H155" s="54">
        <v>200.446</v>
      </c>
      <c r="I155" s="54">
        <v>16.584</v>
      </c>
      <c r="J155" s="54">
        <v>50.552</v>
      </c>
      <c r="K155" s="74" t="s">
        <v>114</v>
      </c>
      <c r="L155" s="74" t="s">
        <v>114</v>
      </c>
      <c r="M155" s="74" t="s">
        <v>114</v>
      </c>
      <c r="N155" s="74" t="s">
        <v>114</v>
      </c>
      <c r="O155" s="74" t="s">
        <v>114</v>
      </c>
      <c r="P155" s="74" t="s">
        <v>114</v>
      </c>
      <c r="Q155" s="74" t="s">
        <v>114</v>
      </c>
      <c r="R155" s="74" t="s">
        <v>114</v>
      </c>
      <c r="S155" s="54">
        <v>495.652</v>
      </c>
    </row>
    <row r="156" spans="1:19" ht="13.5">
      <c r="A156" s="53">
        <v>29251</v>
      </c>
      <c r="B156" s="54">
        <v>1198.758</v>
      </c>
      <c r="C156" s="74" t="s">
        <v>114</v>
      </c>
      <c r="D156" s="54">
        <v>30.346</v>
      </c>
      <c r="E156" s="54">
        <v>87.707</v>
      </c>
      <c r="F156" s="74" t="s">
        <v>114</v>
      </c>
      <c r="G156" s="54">
        <v>128.847</v>
      </c>
      <c r="H156" s="54">
        <v>200.703</v>
      </c>
      <c r="I156" s="54">
        <v>16.335</v>
      </c>
      <c r="J156" s="54">
        <v>51.24</v>
      </c>
      <c r="K156" s="74" t="s">
        <v>114</v>
      </c>
      <c r="L156" s="74" t="s">
        <v>114</v>
      </c>
      <c r="M156" s="74" t="s">
        <v>114</v>
      </c>
      <c r="N156" s="74" t="s">
        <v>114</v>
      </c>
      <c r="O156" s="74" t="s">
        <v>114</v>
      </c>
      <c r="P156" s="74" t="s">
        <v>114</v>
      </c>
      <c r="Q156" s="74" t="s">
        <v>114</v>
      </c>
      <c r="R156" s="74" t="s">
        <v>114</v>
      </c>
      <c r="S156" s="54">
        <v>515.178</v>
      </c>
    </row>
    <row r="157" spans="1:19" ht="13.5">
      <c r="A157" s="53">
        <v>29280</v>
      </c>
      <c r="B157" s="54">
        <v>1342.734</v>
      </c>
      <c r="C157" s="74" t="s">
        <v>114</v>
      </c>
      <c r="D157" s="54">
        <v>27.555</v>
      </c>
      <c r="E157" s="54">
        <v>97.843</v>
      </c>
      <c r="F157" s="74" t="s">
        <v>114</v>
      </c>
      <c r="G157" s="54">
        <v>124.55</v>
      </c>
      <c r="H157" s="54">
        <v>199.64</v>
      </c>
      <c r="I157" s="54">
        <v>16.61</v>
      </c>
      <c r="J157" s="54">
        <v>53.257</v>
      </c>
      <c r="K157" s="74" t="s">
        <v>114</v>
      </c>
      <c r="L157" s="74" t="s">
        <v>114</v>
      </c>
      <c r="M157" s="74" t="s">
        <v>114</v>
      </c>
      <c r="N157" s="74" t="s">
        <v>114</v>
      </c>
      <c r="O157" s="74" t="s">
        <v>114</v>
      </c>
      <c r="P157" s="74" t="s">
        <v>114</v>
      </c>
      <c r="Q157" s="74" t="s">
        <v>114</v>
      </c>
      <c r="R157" s="74" t="s">
        <v>114</v>
      </c>
      <c r="S157" s="54">
        <v>519.455</v>
      </c>
    </row>
    <row r="158" spans="1:19" ht="13.5">
      <c r="A158" s="53">
        <v>29311</v>
      </c>
      <c r="B158" s="54">
        <v>1279.116</v>
      </c>
      <c r="C158" s="74" t="s">
        <v>114</v>
      </c>
      <c r="D158" s="54">
        <v>25.567</v>
      </c>
      <c r="E158" s="54">
        <v>101.374</v>
      </c>
      <c r="F158" s="74" t="s">
        <v>114</v>
      </c>
      <c r="G158" s="54">
        <v>113.441</v>
      </c>
      <c r="H158" s="54">
        <v>197.214</v>
      </c>
      <c r="I158" s="54">
        <v>16.655</v>
      </c>
      <c r="J158" s="54">
        <v>54.742</v>
      </c>
      <c r="K158" s="74" t="s">
        <v>114</v>
      </c>
      <c r="L158" s="74" t="s">
        <v>114</v>
      </c>
      <c r="M158" s="74" t="s">
        <v>114</v>
      </c>
      <c r="N158" s="74" t="s">
        <v>114</v>
      </c>
      <c r="O158" s="74" t="s">
        <v>114</v>
      </c>
      <c r="P158" s="74" t="s">
        <v>114</v>
      </c>
      <c r="Q158" s="74" t="s">
        <v>114</v>
      </c>
      <c r="R158" s="74" t="s">
        <v>114</v>
      </c>
      <c r="S158" s="54">
        <v>508.993</v>
      </c>
    </row>
    <row r="159" spans="1:19" ht="13.5">
      <c r="A159" s="53">
        <v>29341</v>
      </c>
      <c r="B159" s="54">
        <v>1308.22</v>
      </c>
      <c r="C159" s="74" t="s">
        <v>114</v>
      </c>
      <c r="D159" s="54">
        <v>27.251</v>
      </c>
      <c r="E159" s="54">
        <v>90.76</v>
      </c>
      <c r="F159" s="74" t="s">
        <v>114</v>
      </c>
      <c r="G159" s="54">
        <v>129.538</v>
      </c>
      <c r="H159" s="54">
        <v>197.569</v>
      </c>
      <c r="I159" s="54">
        <v>46.7</v>
      </c>
      <c r="J159" s="54">
        <v>55.746</v>
      </c>
      <c r="K159" s="74" t="s">
        <v>114</v>
      </c>
      <c r="L159" s="74" t="s">
        <v>114</v>
      </c>
      <c r="M159" s="74" t="s">
        <v>114</v>
      </c>
      <c r="N159" s="74" t="s">
        <v>114</v>
      </c>
      <c r="O159" s="74" t="s">
        <v>114</v>
      </c>
      <c r="P159" s="74" t="s">
        <v>114</v>
      </c>
      <c r="Q159" s="74" t="s">
        <v>114</v>
      </c>
      <c r="R159" s="74" t="s">
        <v>114</v>
      </c>
      <c r="S159" s="54">
        <v>517.564</v>
      </c>
    </row>
    <row r="160" spans="1:19" ht="13.5">
      <c r="A160" s="53">
        <v>29372</v>
      </c>
      <c r="B160" s="54">
        <v>1318.777</v>
      </c>
      <c r="C160" s="74" t="s">
        <v>114</v>
      </c>
      <c r="D160" s="54">
        <v>26.816</v>
      </c>
      <c r="E160" s="54">
        <v>74.052</v>
      </c>
      <c r="F160" s="74" t="s">
        <v>114</v>
      </c>
      <c r="G160" s="54">
        <v>128.273</v>
      </c>
      <c r="H160" s="54">
        <v>200.876</v>
      </c>
      <c r="I160" s="54">
        <v>17.133</v>
      </c>
      <c r="J160" s="54">
        <v>56.093</v>
      </c>
      <c r="K160" s="74" t="s">
        <v>114</v>
      </c>
      <c r="L160" s="74" t="s">
        <v>114</v>
      </c>
      <c r="M160" s="74" t="s">
        <v>114</v>
      </c>
      <c r="N160" s="74" t="s">
        <v>114</v>
      </c>
      <c r="O160" s="74" t="s">
        <v>114</v>
      </c>
      <c r="P160" s="74" t="s">
        <v>114</v>
      </c>
      <c r="Q160" s="74" t="s">
        <v>114</v>
      </c>
      <c r="R160" s="74" t="s">
        <v>114</v>
      </c>
      <c r="S160" s="54">
        <v>503.243</v>
      </c>
    </row>
    <row r="161" spans="1:19" ht="13.5">
      <c r="A161" s="53">
        <v>29402</v>
      </c>
      <c r="B161" s="54">
        <v>1326.663</v>
      </c>
      <c r="C161" s="74" t="s">
        <v>114</v>
      </c>
      <c r="D161" s="54">
        <v>27.958</v>
      </c>
      <c r="E161" s="54">
        <v>91.49</v>
      </c>
      <c r="F161" s="74" t="s">
        <v>114</v>
      </c>
      <c r="G161" s="54">
        <v>132.886</v>
      </c>
      <c r="H161" s="54">
        <v>198.027</v>
      </c>
      <c r="I161" s="54">
        <v>19.3</v>
      </c>
      <c r="J161" s="54">
        <v>56.077</v>
      </c>
      <c r="K161" s="74" t="s">
        <v>114</v>
      </c>
      <c r="L161" s="74" t="s">
        <v>114</v>
      </c>
      <c r="M161" s="74" t="s">
        <v>114</v>
      </c>
      <c r="N161" s="74" t="s">
        <v>114</v>
      </c>
      <c r="O161" s="74" t="s">
        <v>114</v>
      </c>
      <c r="P161" s="74" t="s">
        <v>114</v>
      </c>
      <c r="Q161" s="74" t="s">
        <v>114</v>
      </c>
      <c r="R161" s="74" t="s">
        <v>114</v>
      </c>
      <c r="S161" s="54">
        <v>525.738</v>
      </c>
    </row>
    <row r="162" spans="1:19" ht="13.5">
      <c r="A162" s="53">
        <v>29433</v>
      </c>
      <c r="B162" s="54">
        <v>1348.885</v>
      </c>
      <c r="C162" s="74" t="s">
        <v>114</v>
      </c>
      <c r="D162" s="54">
        <v>27.894</v>
      </c>
      <c r="E162" s="54">
        <v>103.186</v>
      </c>
      <c r="F162" s="74" t="s">
        <v>114</v>
      </c>
      <c r="G162" s="54">
        <v>130.47</v>
      </c>
      <c r="H162" s="54">
        <v>202.245</v>
      </c>
      <c r="I162" s="54">
        <v>19.573</v>
      </c>
      <c r="J162" s="54">
        <v>56.389</v>
      </c>
      <c r="K162" s="74" t="s">
        <v>114</v>
      </c>
      <c r="L162" s="74" t="s">
        <v>114</v>
      </c>
      <c r="M162" s="74" t="s">
        <v>114</v>
      </c>
      <c r="N162" s="74" t="s">
        <v>114</v>
      </c>
      <c r="O162" s="74" t="s">
        <v>114</v>
      </c>
      <c r="P162" s="74" t="s">
        <v>114</v>
      </c>
      <c r="Q162" s="74" t="s">
        <v>114</v>
      </c>
      <c r="R162" s="74" t="s">
        <v>114</v>
      </c>
      <c r="S162" s="54">
        <v>539.757</v>
      </c>
    </row>
    <row r="163" spans="1:19" ht="13.5">
      <c r="A163" s="53">
        <v>29464</v>
      </c>
      <c r="B163" s="54">
        <v>1373.45</v>
      </c>
      <c r="C163" s="74" t="s">
        <v>114</v>
      </c>
      <c r="D163" s="54">
        <v>29.724</v>
      </c>
      <c r="E163" s="54">
        <v>109.774</v>
      </c>
      <c r="F163" s="74" t="s">
        <v>114</v>
      </c>
      <c r="G163" s="54">
        <v>119.771</v>
      </c>
      <c r="H163" s="54">
        <v>229.354</v>
      </c>
      <c r="I163" s="54">
        <v>19.603</v>
      </c>
      <c r="J163" s="54">
        <v>56.208</v>
      </c>
      <c r="K163" s="74" t="s">
        <v>114</v>
      </c>
      <c r="L163" s="74" t="s">
        <v>114</v>
      </c>
      <c r="M163" s="74" t="s">
        <v>114</v>
      </c>
      <c r="N163" s="74" t="s">
        <v>114</v>
      </c>
      <c r="O163" s="74" t="s">
        <v>114</v>
      </c>
      <c r="P163" s="74" t="s">
        <v>114</v>
      </c>
      <c r="Q163" s="74" t="s">
        <v>114</v>
      </c>
      <c r="R163" s="74" t="s">
        <v>114</v>
      </c>
      <c r="S163" s="54">
        <v>564.434</v>
      </c>
    </row>
    <row r="164" spans="1:19" ht="13.5">
      <c r="A164" s="53">
        <v>29494</v>
      </c>
      <c r="B164" s="54">
        <v>1388.769</v>
      </c>
      <c r="C164" s="74" t="s">
        <v>114</v>
      </c>
      <c r="D164" s="54">
        <v>30.953</v>
      </c>
      <c r="E164" s="54">
        <v>118.028</v>
      </c>
      <c r="F164" s="74" t="s">
        <v>114</v>
      </c>
      <c r="G164" s="54">
        <v>124.407</v>
      </c>
      <c r="H164" s="54">
        <v>229.755</v>
      </c>
      <c r="I164" s="54">
        <v>19.7</v>
      </c>
      <c r="J164" s="54">
        <v>57.205</v>
      </c>
      <c r="K164" s="74" t="s">
        <v>114</v>
      </c>
      <c r="L164" s="74" t="s">
        <v>114</v>
      </c>
      <c r="M164" s="74" t="s">
        <v>114</v>
      </c>
      <c r="N164" s="74" t="s">
        <v>114</v>
      </c>
      <c r="O164" s="74" t="s">
        <v>114</v>
      </c>
      <c r="P164" s="74" t="s">
        <v>114</v>
      </c>
      <c r="Q164" s="74" t="s">
        <v>114</v>
      </c>
      <c r="R164" s="74" t="s">
        <v>114</v>
      </c>
      <c r="S164" s="54">
        <v>580.048</v>
      </c>
    </row>
    <row r="165" spans="1:19" ht="13.5">
      <c r="A165" s="53">
        <v>29525</v>
      </c>
      <c r="B165" s="54">
        <v>1407.383</v>
      </c>
      <c r="C165" s="74" t="s">
        <v>114</v>
      </c>
      <c r="D165" s="54">
        <v>27.886</v>
      </c>
      <c r="E165" s="54">
        <v>116.453</v>
      </c>
      <c r="F165" s="74" t="s">
        <v>114</v>
      </c>
      <c r="G165" s="54">
        <v>103.277</v>
      </c>
      <c r="H165" s="54">
        <v>229.972</v>
      </c>
      <c r="I165" s="54">
        <v>19.833</v>
      </c>
      <c r="J165" s="54">
        <v>57.584</v>
      </c>
      <c r="K165" s="74" t="s">
        <v>114</v>
      </c>
      <c r="L165" s="74" t="s">
        <v>114</v>
      </c>
      <c r="M165" s="74" t="s">
        <v>114</v>
      </c>
      <c r="N165" s="74" t="s">
        <v>114</v>
      </c>
      <c r="O165" s="74" t="s">
        <v>114</v>
      </c>
      <c r="P165" s="74" t="s">
        <v>114</v>
      </c>
      <c r="Q165" s="74" t="s">
        <v>114</v>
      </c>
      <c r="R165" s="74" t="s">
        <v>114</v>
      </c>
      <c r="S165" s="54">
        <v>555.005</v>
      </c>
    </row>
    <row r="166" spans="1:19" ht="13.5">
      <c r="A166" s="53">
        <v>29555</v>
      </c>
      <c r="B166" s="54">
        <v>1422.089</v>
      </c>
      <c r="C166" s="74" t="s">
        <v>114</v>
      </c>
      <c r="D166" s="54">
        <v>29.201</v>
      </c>
      <c r="E166" s="54">
        <v>116.078</v>
      </c>
      <c r="F166" s="74" t="s">
        <v>114</v>
      </c>
      <c r="G166" s="54">
        <v>124.921</v>
      </c>
      <c r="H166" s="54">
        <v>236.004</v>
      </c>
      <c r="I166" s="54">
        <v>20.833</v>
      </c>
      <c r="J166" s="54">
        <v>58.391</v>
      </c>
      <c r="K166" s="74" t="s">
        <v>114</v>
      </c>
      <c r="L166" s="74" t="s">
        <v>114</v>
      </c>
      <c r="M166" s="74" t="s">
        <v>114</v>
      </c>
      <c r="N166" s="74" t="s">
        <v>114</v>
      </c>
      <c r="O166" s="74" t="s">
        <v>114</v>
      </c>
      <c r="P166" s="74" t="s">
        <v>114</v>
      </c>
      <c r="Q166" s="74" t="s">
        <v>114</v>
      </c>
      <c r="R166" s="74" t="s">
        <v>114</v>
      </c>
      <c r="S166" s="54">
        <v>579.428</v>
      </c>
    </row>
    <row r="167" spans="1:19" ht="13.5">
      <c r="A167" s="53">
        <v>29586</v>
      </c>
      <c r="B167" s="54">
        <v>1452.786</v>
      </c>
      <c r="C167" s="74" t="s">
        <v>114</v>
      </c>
      <c r="D167" s="54">
        <v>35.318</v>
      </c>
      <c r="E167" s="54">
        <v>117.627</v>
      </c>
      <c r="F167" s="74" t="s">
        <v>114</v>
      </c>
      <c r="G167" s="54">
        <v>125.516</v>
      </c>
      <c r="H167" s="54">
        <v>229.677</v>
      </c>
      <c r="I167" s="54">
        <v>21.005</v>
      </c>
      <c r="J167" s="54">
        <v>59.63</v>
      </c>
      <c r="K167" s="74" t="s">
        <v>114</v>
      </c>
      <c r="L167" s="74" t="s">
        <v>114</v>
      </c>
      <c r="M167" s="74" t="s">
        <v>114</v>
      </c>
      <c r="N167" s="74" t="s">
        <v>114</v>
      </c>
      <c r="O167" s="74" t="s">
        <v>114</v>
      </c>
      <c r="P167" s="74" t="s">
        <v>114</v>
      </c>
      <c r="Q167" s="74" t="s">
        <v>114</v>
      </c>
      <c r="R167" s="74" t="s">
        <v>114</v>
      </c>
      <c r="S167" s="54">
        <v>588.773</v>
      </c>
    </row>
    <row r="168" spans="1:19" ht="13.5">
      <c r="A168" s="53">
        <v>29617</v>
      </c>
      <c r="B168" s="54">
        <v>1513.535</v>
      </c>
      <c r="C168" s="74" t="s">
        <v>114</v>
      </c>
      <c r="D168" s="54">
        <v>34.005</v>
      </c>
      <c r="E168" s="54">
        <v>156.485</v>
      </c>
      <c r="F168" s="74" t="s">
        <v>114</v>
      </c>
      <c r="G168" s="54">
        <v>120.322</v>
      </c>
      <c r="H168" s="54">
        <v>229.682</v>
      </c>
      <c r="I168" s="54">
        <v>20.915</v>
      </c>
      <c r="J168" s="54">
        <v>61.474</v>
      </c>
      <c r="K168" s="74" t="s">
        <v>114</v>
      </c>
      <c r="L168" s="74" t="s">
        <v>114</v>
      </c>
      <c r="M168" s="74" t="s">
        <v>114</v>
      </c>
      <c r="N168" s="74" t="s">
        <v>114</v>
      </c>
      <c r="O168" s="74" t="s">
        <v>114</v>
      </c>
      <c r="P168" s="74" t="s">
        <v>114</v>
      </c>
      <c r="Q168" s="74" t="s">
        <v>114</v>
      </c>
      <c r="R168" s="74" t="s">
        <v>114</v>
      </c>
      <c r="S168" s="54">
        <v>622.883</v>
      </c>
    </row>
    <row r="169" spans="1:19" ht="13.5">
      <c r="A169" s="53">
        <v>29645</v>
      </c>
      <c r="B169" s="54">
        <v>1546.032</v>
      </c>
      <c r="C169" s="74" t="s">
        <v>114</v>
      </c>
      <c r="D169" s="54">
        <v>29.602</v>
      </c>
      <c r="E169" s="54">
        <v>140.143</v>
      </c>
      <c r="F169" s="74" t="s">
        <v>114</v>
      </c>
      <c r="G169" s="54">
        <v>114.142</v>
      </c>
      <c r="H169" s="54">
        <v>230.022</v>
      </c>
      <c r="I169" s="54">
        <v>21.579</v>
      </c>
      <c r="J169" s="54">
        <v>63.342</v>
      </c>
      <c r="K169" s="74" t="s">
        <v>114</v>
      </c>
      <c r="L169" s="74" t="s">
        <v>114</v>
      </c>
      <c r="M169" s="74" t="s">
        <v>114</v>
      </c>
      <c r="N169" s="74" t="s">
        <v>114</v>
      </c>
      <c r="O169" s="74" t="s">
        <v>114</v>
      </c>
      <c r="P169" s="74" t="s">
        <v>114</v>
      </c>
      <c r="Q169" s="74" t="s">
        <v>114</v>
      </c>
      <c r="R169" s="74" t="s">
        <v>114</v>
      </c>
      <c r="S169" s="54">
        <v>598.839</v>
      </c>
    </row>
    <row r="170" spans="1:19" ht="13.5">
      <c r="A170" s="53">
        <v>29676</v>
      </c>
      <c r="B170" s="54">
        <v>1558.924</v>
      </c>
      <c r="C170" s="74" t="s">
        <v>114</v>
      </c>
      <c r="D170" s="54">
        <v>28.125</v>
      </c>
      <c r="E170" s="54">
        <v>188.858</v>
      </c>
      <c r="F170" s="74" t="s">
        <v>114</v>
      </c>
      <c r="G170" s="54">
        <v>89.838</v>
      </c>
      <c r="H170" s="54">
        <v>229.832</v>
      </c>
      <c r="I170" s="54">
        <v>21.616</v>
      </c>
      <c r="J170" s="54">
        <v>71.601</v>
      </c>
      <c r="K170" s="74" t="s">
        <v>114</v>
      </c>
      <c r="L170" s="74" t="s">
        <v>114</v>
      </c>
      <c r="M170" s="74" t="s">
        <v>114</v>
      </c>
      <c r="N170" s="74" t="s">
        <v>114</v>
      </c>
      <c r="O170" s="74" t="s">
        <v>114</v>
      </c>
      <c r="P170" s="74" t="s">
        <v>114</v>
      </c>
      <c r="Q170" s="74" t="s">
        <v>114</v>
      </c>
      <c r="R170" s="74" t="s">
        <v>114</v>
      </c>
      <c r="S170" s="54">
        <v>629.87</v>
      </c>
    </row>
    <row r="171" spans="1:19" ht="13.5">
      <c r="A171" s="53">
        <v>29706</v>
      </c>
      <c r="B171" s="54">
        <v>1630.797</v>
      </c>
      <c r="C171" s="74" t="s">
        <v>114</v>
      </c>
      <c r="D171" s="54">
        <v>29.365</v>
      </c>
      <c r="E171" s="54">
        <v>132.451</v>
      </c>
      <c r="F171" s="74" t="s">
        <v>114</v>
      </c>
      <c r="G171" s="54">
        <v>144.705</v>
      </c>
      <c r="H171" s="54">
        <v>230.245</v>
      </c>
      <c r="I171" s="54">
        <v>21.615</v>
      </c>
      <c r="J171" s="54">
        <v>69.321</v>
      </c>
      <c r="K171" s="74" t="s">
        <v>114</v>
      </c>
      <c r="L171" s="74" t="s">
        <v>114</v>
      </c>
      <c r="M171" s="74" t="s">
        <v>114</v>
      </c>
      <c r="N171" s="74" t="s">
        <v>114</v>
      </c>
      <c r="O171" s="74" t="s">
        <v>114</v>
      </c>
      <c r="P171" s="74" t="s">
        <v>114</v>
      </c>
      <c r="Q171" s="74" t="s">
        <v>114</v>
      </c>
      <c r="R171" s="74" t="s">
        <v>114</v>
      </c>
      <c r="S171" s="54">
        <v>627.702</v>
      </c>
    </row>
    <row r="172" spans="1:19" ht="13.5">
      <c r="A172" s="53">
        <v>29737</v>
      </c>
      <c r="B172" s="54">
        <v>1646.142</v>
      </c>
      <c r="C172" s="74" t="s">
        <v>114</v>
      </c>
      <c r="D172" s="54">
        <v>29.092</v>
      </c>
      <c r="E172" s="54">
        <v>126.699</v>
      </c>
      <c r="F172" s="74" t="s">
        <v>114</v>
      </c>
      <c r="G172" s="54">
        <v>170.74</v>
      </c>
      <c r="H172" s="54">
        <v>229.766</v>
      </c>
      <c r="I172" s="54">
        <v>23.915</v>
      </c>
      <c r="J172" s="54">
        <v>74.242</v>
      </c>
      <c r="K172" s="74" t="s">
        <v>114</v>
      </c>
      <c r="L172" s="74" t="s">
        <v>114</v>
      </c>
      <c r="M172" s="74" t="s">
        <v>114</v>
      </c>
      <c r="N172" s="74" t="s">
        <v>114</v>
      </c>
      <c r="O172" s="74" t="s">
        <v>114</v>
      </c>
      <c r="P172" s="74" t="s">
        <v>114</v>
      </c>
      <c r="Q172" s="74" t="s">
        <v>114</v>
      </c>
      <c r="R172" s="74" t="s">
        <v>114</v>
      </c>
      <c r="S172" s="54">
        <v>654.454</v>
      </c>
    </row>
    <row r="173" spans="1:19" ht="13.5">
      <c r="A173" s="53">
        <v>29767</v>
      </c>
      <c r="B173" s="54">
        <v>1660.315</v>
      </c>
      <c r="C173" s="74" t="s">
        <v>114</v>
      </c>
      <c r="D173" s="54">
        <v>29.352</v>
      </c>
      <c r="E173" s="54">
        <v>137.347</v>
      </c>
      <c r="F173" s="74" t="s">
        <v>114</v>
      </c>
      <c r="G173" s="54">
        <v>197.787</v>
      </c>
      <c r="H173" s="54">
        <v>231.014</v>
      </c>
      <c r="I173" s="54">
        <v>14.789</v>
      </c>
      <c r="J173" s="54">
        <v>69.918</v>
      </c>
      <c r="K173" s="74" t="s">
        <v>114</v>
      </c>
      <c r="L173" s="74" t="s">
        <v>114</v>
      </c>
      <c r="M173" s="74" t="s">
        <v>114</v>
      </c>
      <c r="N173" s="74" t="s">
        <v>114</v>
      </c>
      <c r="O173" s="74" t="s">
        <v>114</v>
      </c>
      <c r="P173" s="74" t="s">
        <v>114</v>
      </c>
      <c r="Q173" s="74" t="s">
        <v>114</v>
      </c>
      <c r="R173" s="74" t="s">
        <v>114</v>
      </c>
      <c r="S173" s="54">
        <v>680.207</v>
      </c>
    </row>
    <row r="174" spans="1:19" ht="13.5">
      <c r="A174" s="53">
        <v>29798</v>
      </c>
      <c r="B174" s="54">
        <v>1698.821</v>
      </c>
      <c r="C174" s="74" t="s">
        <v>114</v>
      </c>
      <c r="D174" s="54">
        <v>30.267</v>
      </c>
      <c r="E174" s="54">
        <v>101.945</v>
      </c>
      <c r="F174" s="74" t="s">
        <v>114</v>
      </c>
      <c r="G174" s="54">
        <v>231.888</v>
      </c>
      <c r="H174" s="54">
        <v>231.434</v>
      </c>
      <c r="I174" s="54">
        <v>18.369</v>
      </c>
      <c r="J174" s="54">
        <v>70.358</v>
      </c>
      <c r="K174" s="74" t="s">
        <v>114</v>
      </c>
      <c r="L174" s="74" t="s">
        <v>114</v>
      </c>
      <c r="M174" s="74" t="s">
        <v>114</v>
      </c>
      <c r="N174" s="74" t="s">
        <v>114</v>
      </c>
      <c r="O174" s="74" t="s">
        <v>114</v>
      </c>
      <c r="P174" s="74" t="s">
        <v>114</v>
      </c>
      <c r="Q174" s="74" t="s">
        <v>114</v>
      </c>
      <c r="R174" s="74" t="s">
        <v>114</v>
      </c>
      <c r="S174" s="54">
        <v>684.261</v>
      </c>
    </row>
    <row r="175" spans="1:19" ht="13.5">
      <c r="A175" s="53">
        <v>29829</v>
      </c>
      <c r="B175" s="54">
        <v>1700.589</v>
      </c>
      <c r="C175" s="74" t="s">
        <v>114</v>
      </c>
      <c r="D175" s="54">
        <v>31.442</v>
      </c>
      <c r="E175" s="54">
        <v>148.023</v>
      </c>
      <c r="F175" s="74" t="s">
        <v>114</v>
      </c>
      <c r="G175" s="54">
        <v>242.22</v>
      </c>
      <c r="H175" s="54">
        <v>233.41</v>
      </c>
      <c r="I175" s="54">
        <v>18.4</v>
      </c>
      <c r="J175" s="54">
        <v>70.517</v>
      </c>
      <c r="K175" s="74" t="s">
        <v>114</v>
      </c>
      <c r="L175" s="74" t="s">
        <v>114</v>
      </c>
      <c r="M175" s="74" t="s">
        <v>114</v>
      </c>
      <c r="N175" s="74" t="s">
        <v>114</v>
      </c>
      <c r="O175" s="74" t="s">
        <v>114</v>
      </c>
      <c r="P175" s="74" t="s">
        <v>114</v>
      </c>
      <c r="Q175" s="74" t="s">
        <v>114</v>
      </c>
      <c r="R175" s="74" t="s">
        <v>114</v>
      </c>
      <c r="S175" s="54">
        <v>744.012</v>
      </c>
    </row>
    <row r="176" spans="1:19" ht="13.5">
      <c r="A176" s="53">
        <v>29859</v>
      </c>
      <c r="B176" s="54">
        <v>1782.11</v>
      </c>
      <c r="C176" s="74" t="s">
        <v>114</v>
      </c>
      <c r="D176" s="54">
        <v>30.56</v>
      </c>
      <c r="E176" s="54">
        <v>92.815</v>
      </c>
      <c r="F176" s="74" t="s">
        <v>114</v>
      </c>
      <c r="G176" s="54">
        <v>293.466</v>
      </c>
      <c r="H176" s="54">
        <v>235.39</v>
      </c>
      <c r="I176" s="54">
        <v>16.7</v>
      </c>
      <c r="J176" s="54">
        <v>74.227</v>
      </c>
      <c r="K176" s="74" t="s">
        <v>114</v>
      </c>
      <c r="L176" s="74" t="s">
        <v>114</v>
      </c>
      <c r="M176" s="74" t="s">
        <v>114</v>
      </c>
      <c r="N176" s="74" t="s">
        <v>114</v>
      </c>
      <c r="O176" s="74" t="s">
        <v>114</v>
      </c>
      <c r="P176" s="74" t="s">
        <v>114</v>
      </c>
      <c r="Q176" s="74" t="s">
        <v>114</v>
      </c>
      <c r="R176" s="74" t="s">
        <v>114</v>
      </c>
      <c r="S176" s="54">
        <v>743.158</v>
      </c>
    </row>
    <row r="177" spans="1:19" ht="13.5">
      <c r="A177" s="53">
        <v>29890</v>
      </c>
      <c r="B177" s="54">
        <v>1836.307</v>
      </c>
      <c r="C177" s="74" t="s">
        <v>114</v>
      </c>
      <c r="D177" s="54">
        <v>29.956</v>
      </c>
      <c r="E177" s="54">
        <v>134.246</v>
      </c>
      <c r="F177" s="74" t="s">
        <v>114</v>
      </c>
      <c r="G177" s="54">
        <v>263.411</v>
      </c>
      <c r="H177" s="54">
        <v>237.318</v>
      </c>
      <c r="I177" s="54">
        <v>17.771</v>
      </c>
      <c r="J177" s="54">
        <v>76.307</v>
      </c>
      <c r="K177" s="74" t="s">
        <v>114</v>
      </c>
      <c r="L177" s="74" t="s">
        <v>114</v>
      </c>
      <c r="M177" s="74" t="s">
        <v>114</v>
      </c>
      <c r="N177" s="74" t="s">
        <v>114</v>
      </c>
      <c r="O177" s="74" t="s">
        <v>114</v>
      </c>
      <c r="P177" s="74" t="s">
        <v>114</v>
      </c>
      <c r="Q177" s="74" t="s">
        <v>114</v>
      </c>
      <c r="R177" s="74" t="s">
        <v>114</v>
      </c>
      <c r="S177" s="54">
        <v>759.009</v>
      </c>
    </row>
    <row r="178" spans="1:19" ht="13.5">
      <c r="A178" s="53">
        <v>29920</v>
      </c>
      <c r="B178" s="54">
        <v>1840.204</v>
      </c>
      <c r="C178" s="74" t="s">
        <v>114</v>
      </c>
      <c r="D178" s="54">
        <v>30.388</v>
      </c>
      <c r="E178" s="54">
        <v>122.77</v>
      </c>
      <c r="F178" s="74" t="s">
        <v>114</v>
      </c>
      <c r="G178" s="54">
        <v>270.634</v>
      </c>
      <c r="H178" s="54">
        <v>239.193</v>
      </c>
      <c r="I178" s="54">
        <v>18.843</v>
      </c>
      <c r="J178" s="54">
        <v>75.706</v>
      </c>
      <c r="K178" s="74" t="s">
        <v>114</v>
      </c>
      <c r="L178" s="74" t="s">
        <v>114</v>
      </c>
      <c r="M178" s="74" t="s">
        <v>114</v>
      </c>
      <c r="N178" s="74" t="s">
        <v>114</v>
      </c>
      <c r="O178" s="74" t="s">
        <v>114</v>
      </c>
      <c r="P178" s="74" t="s">
        <v>114</v>
      </c>
      <c r="Q178" s="74" t="s">
        <v>114</v>
      </c>
      <c r="R178" s="74" t="s">
        <v>114</v>
      </c>
      <c r="S178" s="54">
        <v>757.534</v>
      </c>
    </row>
    <row r="179" spans="1:19" ht="13.5">
      <c r="A179" s="53">
        <v>29951</v>
      </c>
      <c r="B179" s="54">
        <v>1892.7</v>
      </c>
      <c r="C179" s="74" t="s">
        <v>114</v>
      </c>
      <c r="D179" s="54">
        <v>44.929</v>
      </c>
      <c r="E179" s="54">
        <v>130.728</v>
      </c>
      <c r="F179" s="74" t="s">
        <v>114</v>
      </c>
      <c r="G179" s="54">
        <v>281.527</v>
      </c>
      <c r="H179" s="54">
        <v>240.805</v>
      </c>
      <c r="I179" s="54">
        <v>17.091</v>
      </c>
      <c r="J179" s="54">
        <v>77.763</v>
      </c>
      <c r="K179" s="74" t="s">
        <v>114</v>
      </c>
      <c r="L179" s="74" t="s">
        <v>114</v>
      </c>
      <c r="M179" s="74" t="s">
        <v>114</v>
      </c>
      <c r="N179" s="74" t="s">
        <v>114</v>
      </c>
      <c r="O179" s="74" t="s">
        <v>114</v>
      </c>
      <c r="P179" s="74" t="s">
        <v>114</v>
      </c>
      <c r="Q179" s="74" t="s">
        <v>114</v>
      </c>
      <c r="R179" s="74" t="s">
        <v>114</v>
      </c>
      <c r="S179" s="54">
        <v>792.843</v>
      </c>
    </row>
    <row r="180" spans="1:19" ht="13.5">
      <c r="A180" s="53">
        <v>29982</v>
      </c>
      <c r="B180" s="54">
        <v>2581.513</v>
      </c>
      <c r="C180" s="74" t="s">
        <v>114</v>
      </c>
      <c r="D180" s="54">
        <v>38.236</v>
      </c>
      <c r="E180" s="54">
        <v>155.913</v>
      </c>
      <c r="F180" s="74" t="s">
        <v>114</v>
      </c>
      <c r="G180" s="54">
        <v>303.224</v>
      </c>
      <c r="H180" s="54">
        <v>241.132</v>
      </c>
      <c r="I180" s="54">
        <v>16.75</v>
      </c>
      <c r="J180" s="54">
        <v>81.211</v>
      </c>
      <c r="K180" s="74" t="s">
        <v>114</v>
      </c>
      <c r="L180" s="74" t="s">
        <v>114</v>
      </c>
      <c r="M180" s="74" t="s">
        <v>114</v>
      </c>
      <c r="N180" s="74" t="s">
        <v>114</v>
      </c>
      <c r="O180" s="74" t="s">
        <v>114</v>
      </c>
      <c r="P180" s="74" t="s">
        <v>114</v>
      </c>
      <c r="Q180" s="74" t="s">
        <v>114</v>
      </c>
      <c r="R180" s="74" t="s">
        <v>114</v>
      </c>
      <c r="S180" s="54">
        <v>836.466</v>
      </c>
    </row>
    <row r="181" spans="1:19" ht="13.5">
      <c r="A181" s="53">
        <v>30010</v>
      </c>
      <c r="B181" s="54">
        <v>2603.834</v>
      </c>
      <c r="C181" s="74" t="s">
        <v>114</v>
      </c>
      <c r="D181" s="54">
        <v>33.92</v>
      </c>
      <c r="E181" s="54">
        <v>183.85</v>
      </c>
      <c r="F181" s="74" t="s">
        <v>114</v>
      </c>
      <c r="G181" s="54">
        <v>315.149</v>
      </c>
      <c r="H181" s="54">
        <v>241.159</v>
      </c>
      <c r="I181" s="54">
        <v>16.763</v>
      </c>
      <c r="J181" s="54">
        <v>83.159</v>
      </c>
      <c r="K181" s="74" t="s">
        <v>114</v>
      </c>
      <c r="L181" s="74" t="s">
        <v>114</v>
      </c>
      <c r="M181" s="74" t="s">
        <v>114</v>
      </c>
      <c r="N181" s="74" t="s">
        <v>114</v>
      </c>
      <c r="O181" s="74" t="s">
        <v>114</v>
      </c>
      <c r="P181" s="74" t="s">
        <v>114</v>
      </c>
      <c r="Q181" s="74" t="s">
        <v>114</v>
      </c>
      <c r="R181" s="74" t="s">
        <v>114</v>
      </c>
      <c r="S181" s="54">
        <v>874</v>
      </c>
    </row>
    <row r="182" spans="1:19" ht="13.5">
      <c r="A182" s="53">
        <v>30041</v>
      </c>
      <c r="B182" s="54">
        <v>2678.925</v>
      </c>
      <c r="C182" s="74" t="s">
        <v>114</v>
      </c>
      <c r="D182" s="54">
        <v>32.239</v>
      </c>
      <c r="E182" s="54">
        <v>208.232</v>
      </c>
      <c r="F182" s="74" t="s">
        <v>114</v>
      </c>
      <c r="G182" s="54">
        <v>322.865</v>
      </c>
      <c r="H182" s="54">
        <v>240.855</v>
      </c>
      <c r="I182" s="54">
        <v>17.675</v>
      </c>
      <c r="J182" s="54">
        <v>84.293</v>
      </c>
      <c r="K182" s="74" t="s">
        <v>114</v>
      </c>
      <c r="L182" s="74" t="s">
        <v>114</v>
      </c>
      <c r="M182" s="74" t="s">
        <v>114</v>
      </c>
      <c r="N182" s="74" t="s">
        <v>114</v>
      </c>
      <c r="O182" s="74" t="s">
        <v>114</v>
      </c>
      <c r="P182" s="74" t="s">
        <v>114</v>
      </c>
      <c r="Q182" s="74" t="s">
        <v>114</v>
      </c>
      <c r="R182" s="74" t="s">
        <v>114</v>
      </c>
      <c r="S182" s="54">
        <v>906.159</v>
      </c>
    </row>
    <row r="183" spans="1:19" ht="13.5">
      <c r="A183" s="53">
        <v>30071</v>
      </c>
      <c r="B183" s="54">
        <v>2760.565</v>
      </c>
      <c r="C183" s="74" t="s">
        <v>114</v>
      </c>
      <c r="D183" s="54">
        <v>36.792</v>
      </c>
      <c r="E183" s="54">
        <v>205.562</v>
      </c>
      <c r="F183" s="74" t="s">
        <v>114</v>
      </c>
      <c r="G183" s="54">
        <v>343.154</v>
      </c>
      <c r="H183" s="54">
        <v>240.758</v>
      </c>
      <c r="I183" s="54">
        <v>19.288</v>
      </c>
      <c r="J183" s="54">
        <v>86.409</v>
      </c>
      <c r="K183" s="74" t="s">
        <v>114</v>
      </c>
      <c r="L183" s="74" t="s">
        <v>114</v>
      </c>
      <c r="M183" s="74" t="s">
        <v>114</v>
      </c>
      <c r="N183" s="74" t="s">
        <v>114</v>
      </c>
      <c r="O183" s="74" t="s">
        <v>114</v>
      </c>
      <c r="P183" s="74" t="s">
        <v>114</v>
      </c>
      <c r="Q183" s="74" t="s">
        <v>114</v>
      </c>
      <c r="R183" s="74" t="s">
        <v>114</v>
      </c>
      <c r="S183" s="54">
        <v>931.963</v>
      </c>
    </row>
    <row r="184" spans="1:19" ht="13.5">
      <c r="A184" s="53">
        <v>30102</v>
      </c>
      <c r="B184" s="54">
        <v>2767.148</v>
      </c>
      <c r="C184" s="74" t="s">
        <v>114</v>
      </c>
      <c r="D184" s="54">
        <v>35.132</v>
      </c>
      <c r="E184" s="54">
        <v>186.367</v>
      </c>
      <c r="F184" s="74" t="s">
        <v>114</v>
      </c>
      <c r="G184" s="54">
        <v>393.483</v>
      </c>
      <c r="H184" s="54">
        <v>239.449</v>
      </c>
      <c r="I184" s="54">
        <v>15.788</v>
      </c>
      <c r="J184" s="54">
        <v>88.403</v>
      </c>
      <c r="K184" s="74" t="s">
        <v>114</v>
      </c>
      <c r="L184" s="74" t="s">
        <v>114</v>
      </c>
      <c r="M184" s="74" t="s">
        <v>114</v>
      </c>
      <c r="N184" s="74" t="s">
        <v>114</v>
      </c>
      <c r="O184" s="74" t="s">
        <v>114</v>
      </c>
      <c r="P184" s="74" t="s">
        <v>114</v>
      </c>
      <c r="Q184" s="74" t="s">
        <v>114</v>
      </c>
      <c r="R184" s="74" t="s">
        <v>114</v>
      </c>
      <c r="S184" s="54">
        <v>958.622</v>
      </c>
    </row>
    <row r="185" spans="1:19" ht="13.5">
      <c r="A185" s="53">
        <v>30132</v>
      </c>
      <c r="B185" s="54">
        <v>2856.97</v>
      </c>
      <c r="C185" s="74" t="s">
        <v>114</v>
      </c>
      <c r="D185" s="54">
        <v>33.552</v>
      </c>
      <c r="E185" s="54">
        <v>187.655</v>
      </c>
      <c r="F185" s="74" t="s">
        <v>114</v>
      </c>
      <c r="G185" s="54">
        <v>414.521</v>
      </c>
      <c r="H185" s="54">
        <v>238.987</v>
      </c>
      <c r="I185" s="54">
        <v>18.793</v>
      </c>
      <c r="J185" s="54">
        <v>92.646</v>
      </c>
      <c r="K185" s="74" t="s">
        <v>114</v>
      </c>
      <c r="L185" s="74" t="s">
        <v>114</v>
      </c>
      <c r="M185" s="74" t="s">
        <v>114</v>
      </c>
      <c r="N185" s="74" t="s">
        <v>114</v>
      </c>
      <c r="O185" s="74" t="s">
        <v>114</v>
      </c>
      <c r="P185" s="74" t="s">
        <v>114</v>
      </c>
      <c r="Q185" s="74" t="s">
        <v>114</v>
      </c>
      <c r="R185" s="74" t="s">
        <v>114</v>
      </c>
      <c r="S185" s="54">
        <v>986.154</v>
      </c>
    </row>
    <row r="186" spans="1:19" ht="13.5">
      <c r="A186" s="53">
        <v>30163</v>
      </c>
      <c r="B186" s="54">
        <v>2917.188</v>
      </c>
      <c r="C186" s="74" t="s">
        <v>114</v>
      </c>
      <c r="D186" s="54">
        <v>33.265</v>
      </c>
      <c r="E186" s="54">
        <v>157.903</v>
      </c>
      <c r="F186" s="74" t="s">
        <v>114</v>
      </c>
      <c r="G186" s="54">
        <v>398.76</v>
      </c>
      <c r="H186" s="54">
        <v>248.031</v>
      </c>
      <c r="I186" s="54">
        <v>21.46</v>
      </c>
      <c r="J186" s="54">
        <v>95.951</v>
      </c>
      <c r="K186" s="74" t="s">
        <v>114</v>
      </c>
      <c r="L186" s="74" t="s">
        <v>114</v>
      </c>
      <c r="M186" s="74" t="s">
        <v>114</v>
      </c>
      <c r="N186" s="74" t="s">
        <v>114</v>
      </c>
      <c r="O186" s="74" t="s">
        <v>114</v>
      </c>
      <c r="P186" s="74" t="s">
        <v>114</v>
      </c>
      <c r="Q186" s="74" t="s">
        <v>114</v>
      </c>
      <c r="R186" s="74" t="s">
        <v>114</v>
      </c>
      <c r="S186" s="54">
        <v>955.37</v>
      </c>
    </row>
    <row r="187" spans="1:19" ht="13.5">
      <c r="A187" s="53">
        <v>30194</v>
      </c>
      <c r="B187" s="54">
        <v>2975.25</v>
      </c>
      <c r="C187" s="74" t="s">
        <v>114</v>
      </c>
      <c r="D187" s="54">
        <v>36.007</v>
      </c>
      <c r="E187" s="54">
        <v>151.765</v>
      </c>
      <c r="F187" s="74" t="s">
        <v>114</v>
      </c>
      <c r="G187" s="54">
        <v>412.366</v>
      </c>
      <c r="H187" s="54">
        <v>238.594</v>
      </c>
      <c r="I187" s="54">
        <v>20.837</v>
      </c>
      <c r="J187" s="54">
        <v>98.81</v>
      </c>
      <c r="K187" s="74" t="s">
        <v>114</v>
      </c>
      <c r="L187" s="74" t="s">
        <v>114</v>
      </c>
      <c r="M187" s="74" t="s">
        <v>114</v>
      </c>
      <c r="N187" s="74" t="s">
        <v>114</v>
      </c>
      <c r="O187" s="74" t="s">
        <v>114</v>
      </c>
      <c r="P187" s="74" t="s">
        <v>114</v>
      </c>
      <c r="Q187" s="74" t="s">
        <v>114</v>
      </c>
      <c r="R187" s="74" t="s">
        <v>114</v>
      </c>
      <c r="S187" s="54">
        <v>958.379</v>
      </c>
    </row>
    <row r="188" spans="1:19" ht="13.5">
      <c r="A188" s="53">
        <v>30224</v>
      </c>
      <c r="B188" s="54">
        <v>3075.805</v>
      </c>
      <c r="C188" s="74" t="s">
        <v>114</v>
      </c>
      <c r="D188" s="54">
        <v>33.363</v>
      </c>
      <c r="E188" s="54">
        <v>133.219</v>
      </c>
      <c r="F188" s="74" t="s">
        <v>114</v>
      </c>
      <c r="G188" s="54">
        <v>394.638</v>
      </c>
      <c r="H188" s="54">
        <v>239.857</v>
      </c>
      <c r="I188" s="54">
        <v>22.073</v>
      </c>
      <c r="J188" s="54">
        <v>99.682</v>
      </c>
      <c r="K188" s="74" t="s">
        <v>114</v>
      </c>
      <c r="L188" s="74" t="s">
        <v>114</v>
      </c>
      <c r="M188" s="74" t="s">
        <v>114</v>
      </c>
      <c r="N188" s="74" t="s">
        <v>114</v>
      </c>
      <c r="O188" s="74" t="s">
        <v>114</v>
      </c>
      <c r="P188" s="74" t="s">
        <v>114</v>
      </c>
      <c r="Q188" s="74" t="s">
        <v>114</v>
      </c>
      <c r="R188" s="74" t="s">
        <v>114</v>
      </c>
      <c r="S188" s="54">
        <v>922.832</v>
      </c>
    </row>
    <row r="189" spans="1:19" ht="13.5">
      <c r="A189" s="53">
        <v>30255</v>
      </c>
      <c r="B189" s="54">
        <v>3162.456</v>
      </c>
      <c r="C189" s="74" t="s">
        <v>114</v>
      </c>
      <c r="D189" s="54">
        <v>33.278</v>
      </c>
      <c r="E189" s="54">
        <v>145.763</v>
      </c>
      <c r="F189" s="74" t="s">
        <v>114</v>
      </c>
      <c r="G189" s="54">
        <v>385.107</v>
      </c>
      <c r="H189" s="54">
        <v>239.857</v>
      </c>
      <c r="I189" s="54">
        <v>22.024</v>
      </c>
      <c r="J189" s="54">
        <v>102.814</v>
      </c>
      <c r="K189" s="74" t="s">
        <v>114</v>
      </c>
      <c r="L189" s="74" t="s">
        <v>114</v>
      </c>
      <c r="M189" s="74" t="s">
        <v>114</v>
      </c>
      <c r="N189" s="74" t="s">
        <v>114</v>
      </c>
      <c r="O189" s="74" t="s">
        <v>114</v>
      </c>
      <c r="P189" s="74" t="s">
        <v>114</v>
      </c>
      <c r="Q189" s="74" t="s">
        <v>114</v>
      </c>
      <c r="R189" s="74" t="s">
        <v>114</v>
      </c>
      <c r="S189" s="54">
        <v>928.843</v>
      </c>
    </row>
    <row r="190" spans="1:19" ht="13.5">
      <c r="A190" s="53">
        <v>30285</v>
      </c>
      <c r="B190" s="54">
        <v>3139.69</v>
      </c>
      <c r="C190" s="74" t="s">
        <v>114</v>
      </c>
      <c r="D190" s="54">
        <v>33.114</v>
      </c>
      <c r="E190" s="54">
        <v>146.099</v>
      </c>
      <c r="F190" s="74" t="s">
        <v>114</v>
      </c>
      <c r="G190" s="54">
        <v>381.02</v>
      </c>
      <c r="H190" s="54">
        <v>239.872</v>
      </c>
      <c r="I190" s="54">
        <v>22.601</v>
      </c>
      <c r="J190" s="54">
        <v>105.213</v>
      </c>
      <c r="K190" s="74" t="s">
        <v>114</v>
      </c>
      <c r="L190" s="74" t="s">
        <v>114</v>
      </c>
      <c r="M190" s="74" t="s">
        <v>114</v>
      </c>
      <c r="N190" s="74" t="s">
        <v>114</v>
      </c>
      <c r="O190" s="74" t="s">
        <v>114</v>
      </c>
      <c r="P190" s="74" t="s">
        <v>114</v>
      </c>
      <c r="Q190" s="74" t="s">
        <v>114</v>
      </c>
      <c r="R190" s="74" t="s">
        <v>114</v>
      </c>
      <c r="S190" s="54">
        <v>927.919</v>
      </c>
    </row>
    <row r="191" spans="1:19" ht="13.5">
      <c r="A191" s="53">
        <v>30316</v>
      </c>
      <c r="B191" s="54">
        <v>3190.725</v>
      </c>
      <c r="C191" s="74" t="s">
        <v>114</v>
      </c>
      <c r="D191" s="54">
        <v>48.057</v>
      </c>
      <c r="E191" s="54">
        <v>163.257</v>
      </c>
      <c r="F191" s="74" t="s">
        <v>114</v>
      </c>
      <c r="G191" s="54">
        <v>372.842</v>
      </c>
      <c r="H191" s="54">
        <v>239.966</v>
      </c>
      <c r="I191" s="54">
        <v>21.65</v>
      </c>
      <c r="J191" s="54">
        <v>105.558</v>
      </c>
      <c r="K191" s="74" t="s">
        <v>114</v>
      </c>
      <c r="L191" s="74" t="s">
        <v>114</v>
      </c>
      <c r="M191" s="74" t="s">
        <v>114</v>
      </c>
      <c r="N191" s="74" t="s">
        <v>114</v>
      </c>
      <c r="O191" s="74" t="s">
        <v>114</v>
      </c>
      <c r="P191" s="74" t="s">
        <v>114</v>
      </c>
      <c r="Q191" s="74" t="s">
        <v>114</v>
      </c>
      <c r="R191" s="74" t="s">
        <v>114</v>
      </c>
      <c r="S191" s="54">
        <v>951.33</v>
      </c>
    </row>
    <row r="192" spans="1:19" ht="13.5">
      <c r="A192" s="53">
        <v>30347</v>
      </c>
      <c r="B192" s="54">
        <v>3295.347</v>
      </c>
      <c r="C192" s="74" t="s">
        <v>114</v>
      </c>
      <c r="D192" s="54">
        <v>40.749</v>
      </c>
      <c r="E192" s="54">
        <v>153.032</v>
      </c>
      <c r="F192" s="74" t="s">
        <v>114</v>
      </c>
      <c r="G192" s="54">
        <v>385.166</v>
      </c>
      <c r="H192" s="54">
        <v>240.086</v>
      </c>
      <c r="I192" s="54">
        <v>21.103</v>
      </c>
      <c r="J192" s="54">
        <v>109.061</v>
      </c>
      <c r="K192" s="74" t="s">
        <v>114</v>
      </c>
      <c r="L192" s="74" t="s">
        <v>114</v>
      </c>
      <c r="M192" s="74" t="s">
        <v>114</v>
      </c>
      <c r="N192" s="74" t="s">
        <v>114</v>
      </c>
      <c r="O192" s="74" t="s">
        <v>114</v>
      </c>
      <c r="P192" s="74" t="s">
        <v>114</v>
      </c>
      <c r="Q192" s="74" t="s">
        <v>114</v>
      </c>
      <c r="R192" s="74" t="s">
        <v>114</v>
      </c>
      <c r="S192" s="54">
        <v>949.197</v>
      </c>
    </row>
    <row r="193" spans="1:19" ht="13.5">
      <c r="A193" s="53">
        <v>30375</v>
      </c>
      <c r="B193" s="54">
        <v>3322.608</v>
      </c>
      <c r="C193" s="74" t="s">
        <v>114</v>
      </c>
      <c r="D193" s="54">
        <v>36.237</v>
      </c>
      <c r="E193" s="54">
        <v>155.951</v>
      </c>
      <c r="F193" s="74" t="s">
        <v>114</v>
      </c>
      <c r="G193" s="54">
        <v>375.098</v>
      </c>
      <c r="H193" s="54">
        <v>240.085</v>
      </c>
      <c r="I193" s="54">
        <v>22.591</v>
      </c>
      <c r="J193" s="54">
        <v>110.359</v>
      </c>
      <c r="K193" s="74" t="s">
        <v>114</v>
      </c>
      <c r="L193" s="74" t="s">
        <v>114</v>
      </c>
      <c r="M193" s="74" t="s">
        <v>114</v>
      </c>
      <c r="N193" s="74" t="s">
        <v>114</v>
      </c>
      <c r="O193" s="74" t="s">
        <v>114</v>
      </c>
      <c r="P193" s="74" t="s">
        <v>114</v>
      </c>
      <c r="Q193" s="74" t="s">
        <v>114</v>
      </c>
      <c r="R193" s="74" t="s">
        <v>114</v>
      </c>
      <c r="S193" s="54">
        <v>940.321</v>
      </c>
    </row>
    <row r="194" spans="1:19" ht="13.5">
      <c r="A194" s="53">
        <v>30406</v>
      </c>
      <c r="B194" s="54">
        <v>3401.556</v>
      </c>
      <c r="C194" s="74" t="s">
        <v>114</v>
      </c>
      <c r="D194" s="54">
        <v>37.724</v>
      </c>
      <c r="E194" s="54">
        <v>155.035</v>
      </c>
      <c r="F194" s="74" t="s">
        <v>114</v>
      </c>
      <c r="G194" s="54">
        <v>412.953</v>
      </c>
      <c r="H194" s="54">
        <v>240.109</v>
      </c>
      <c r="I194" s="54">
        <v>28.13</v>
      </c>
      <c r="J194" s="54">
        <v>112.107</v>
      </c>
      <c r="K194" s="74" t="s">
        <v>114</v>
      </c>
      <c r="L194" s="74" t="s">
        <v>114</v>
      </c>
      <c r="M194" s="74" t="s">
        <v>114</v>
      </c>
      <c r="N194" s="74" t="s">
        <v>114</v>
      </c>
      <c r="O194" s="74" t="s">
        <v>114</v>
      </c>
      <c r="P194" s="74" t="s">
        <v>114</v>
      </c>
      <c r="Q194" s="74" t="s">
        <v>114</v>
      </c>
      <c r="R194" s="74" t="s">
        <v>114</v>
      </c>
      <c r="S194" s="54">
        <v>986.058</v>
      </c>
    </row>
    <row r="195" spans="1:19" ht="13.5">
      <c r="A195" s="53">
        <v>30436</v>
      </c>
      <c r="B195" s="54">
        <v>3488.904</v>
      </c>
      <c r="C195" s="74" t="s">
        <v>114</v>
      </c>
      <c r="D195" s="54">
        <v>41.079</v>
      </c>
      <c r="E195" s="54">
        <v>184.348</v>
      </c>
      <c r="F195" s="74" t="s">
        <v>114</v>
      </c>
      <c r="G195" s="54">
        <v>407.101</v>
      </c>
      <c r="H195" s="54">
        <v>240.321</v>
      </c>
      <c r="I195" s="54">
        <v>25.343</v>
      </c>
      <c r="J195" s="54">
        <v>115.268</v>
      </c>
      <c r="K195" s="74" t="s">
        <v>114</v>
      </c>
      <c r="L195" s="74" t="s">
        <v>114</v>
      </c>
      <c r="M195" s="74" t="s">
        <v>114</v>
      </c>
      <c r="N195" s="74" t="s">
        <v>114</v>
      </c>
      <c r="O195" s="74" t="s">
        <v>114</v>
      </c>
      <c r="P195" s="74" t="s">
        <v>114</v>
      </c>
      <c r="Q195" s="74" t="s">
        <v>114</v>
      </c>
      <c r="R195" s="74" t="s">
        <v>114</v>
      </c>
      <c r="S195" s="54">
        <v>1013.46</v>
      </c>
    </row>
    <row r="196" spans="1:19" ht="13.5">
      <c r="A196" s="53">
        <v>30467</v>
      </c>
      <c r="B196" s="54">
        <v>3573.82</v>
      </c>
      <c r="C196" s="74" t="s">
        <v>114</v>
      </c>
      <c r="D196" s="54">
        <v>38.596</v>
      </c>
      <c r="E196" s="54">
        <v>181.089</v>
      </c>
      <c r="F196" s="74" t="s">
        <v>114</v>
      </c>
      <c r="G196" s="54">
        <v>434.398</v>
      </c>
      <c r="H196" s="54">
        <v>242.427</v>
      </c>
      <c r="I196" s="54">
        <v>25.257</v>
      </c>
      <c r="J196" s="54">
        <v>114.906</v>
      </c>
      <c r="K196" s="74" t="s">
        <v>114</v>
      </c>
      <c r="L196" s="74" t="s">
        <v>114</v>
      </c>
      <c r="M196" s="74" t="s">
        <v>114</v>
      </c>
      <c r="N196" s="74" t="s">
        <v>114</v>
      </c>
      <c r="O196" s="74" t="s">
        <v>114</v>
      </c>
      <c r="P196" s="74" t="s">
        <v>114</v>
      </c>
      <c r="Q196" s="74" t="s">
        <v>114</v>
      </c>
      <c r="R196" s="74" t="s">
        <v>114</v>
      </c>
      <c r="S196" s="54">
        <v>1036.673</v>
      </c>
    </row>
    <row r="197" spans="1:19" ht="13.5">
      <c r="A197" s="53">
        <v>30497</v>
      </c>
      <c r="B197" s="54">
        <v>3679.87</v>
      </c>
      <c r="C197" s="74" t="s">
        <v>114</v>
      </c>
      <c r="D197" s="54">
        <v>36.965</v>
      </c>
      <c r="E197" s="54">
        <v>179.728</v>
      </c>
      <c r="F197" s="74" t="s">
        <v>114</v>
      </c>
      <c r="G197" s="54">
        <v>446.403</v>
      </c>
      <c r="H197" s="54">
        <v>245.981</v>
      </c>
      <c r="I197" s="54">
        <v>26.103</v>
      </c>
      <c r="J197" s="54">
        <v>118.169</v>
      </c>
      <c r="K197" s="54">
        <v>119.205</v>
      </c>
      <c r="L197" s="74" t="s">
        <v>114</v>
      </c>
      <c r="M197" s="74" t="s">
        <v>114</v>
      </c>
      <c r="N197" s="74" t="s">
        <v>114</v>
      </c>
      <c r="O197" s="74" t="s">
        <v>114</v>
      </c>
      <c r="P197" s="74" t="s">
        <v>114</v>
      </c>
      <c r="Q197" s="74" t="s">
        <v>114</v>
      </c>
      <c r="R197" s="74" t="s">
        <v>114</v>
      </c>
      <c r="S197" s="54">
        <v>1172.554</v>
      </c>
    </row>
    <row r="198" spans="1:19" ht="13.5">
      <c r="A198" s="53">
        <v>30528</v>
      </c>
      <c r="B198" s="54">
        <v>3528.166</v>
      </c>
      <c r="C198" s="74" t="s">
        <v>114</v>
      </c>
      <c r="D198" s="54">
        <v>38.396</v>
      </c>
      <c r="E198" s="54">
        <v>179.867</v>
      </c>
      <c r="F198" s="74" t="s">
        <v>114</v>
      </c>
      <c r="G198" s="54">
        <v>425.477</v>
      </c>
      <c r="H198" s="54">
        <v>261.69</v>
      </c>
      <c r="I198" s="54">
        <v>25.81</v>
      </c>
      <c r="J198" s="54">
        <v>118.943</v>
      </c>
      <c r="K198" s="54">
        <v>106.695</v>
      </c>
      <c r="L198" s="74" t="s">
        <v>114</v>
      </c>
      <c r="M198" s="74" t="s">
        <v>114</v>
      </c>
      <c r="N198" s="74" t="s">
        <v>114</v>
      </c>
      <c r="O198" s="74" t="s">
        <v>114</v>
      </c>
      <c r="P198" s="74" t="s">
        <v>114</v>
      </c>
      <c r="Q198" s="74" t="s">
        <v>114</v>
      </c>
      <c r="R198" s="74" t="s">
        <v>114</v>
      </c>
      <c r="S198" s="54">
        <v>1156.878</v>
      </c>
    </row>
    <row r="199" spans="1:19" ht="13.5">
      <c r="A199" s="53">
        <v>30559</v>
      </c>
      <c r="B199" s="54">
        <v>3552.813</v>
      </c>
      <c r="C199" s="74" t="s">
        <v>114</v>
      </c>
      <c r="D199" s="54">
        <v>41.92</v>
      </c>
      <c r="E199" s="54">
        <v>201.993</v>
      </c>
      <c r="F199" s="74" t="s">
        <v>114</v>
      </c>
      <c r="G199" s="54">
        <v>439.06</v>
      </c>
      <c r="H199" s="54">
        <v>265.438</v>
      </c>
      <c r="I199" s="54">
        <v>26.228</v>
      </c>
      <c r="J199" s="54">
        <v>120.465</v>
      </c>
      <c r="K199" s="54">
        <v>122.015</v>
      </c>
      <c r="L199" s="74" t="s">
        <v>114</v>
      </c>
      <c r="M199" s="74" t="s">
        <v>114</v>
      </c>
      <c r="N199" s="74" t="s">
        <v>114</v>
      </c>
      <c r="O199" s="74" t="s">
        <v>114</v>
      </c>
      <c r="P199" s="74" t="s">
        <v>114</v>
      </c>
      <c r="Q199" s="74" t="s">
        <v>114</v>
      </c>
      <c r="R199" s="74" t="s">
        <v>114</v>
      </c>
      <c r="S199" s="54">
        <v>1217.119</v>
      </c>
    </row>
    <row r="200" spans="1:19" ht="13.5">
      <c r="A200" s="53">
        <v>30589</v>
      </c>
      <c r="B200" s="54">
        <v>3710.371</v>
      </c>
      <c r="C200" s="74" t="s">
        <v>114</v>
      </c>
      <c r="D200" s="54">
        <v>40.267</v>
      </c>
      <c r="E200" s="54">
        <v>180.823</v>
      </c>
      <c r="F200" s="74" t="s">
        <v>114</v>
      </c>
      <c r="G200" s="54">
        <v>434.733</v>
      </c>
      <c r="H200" s="54">
        <v>285.315</v>
      </c>
      <c r="I200" s="54">
        <v>27.636</v>
      </c>
      <c r="J200" s="54">
        <v>122.428</v>
      </c>
      <c r="K200" s="54">
        <v>133.872</v>
      </c>
      <c r="L200" s="74" t="s">
        <v>114</v>
      </c>
      <c r="M200" s="74" t="s">
        <v>114</v>
      </c>
      <c r="N200" s="74" t="s">
        <v>114</v>
      </c>
      <c r="O200" s="74" t="s">
        <v>114</v>
      </c>
      <c r="P200" s="74" t="s">
        <v>114</v>
      </c>
      <c r="Q200" s="74" t="s">
        <v>114</v>
      </c>
      <c r="R200" s="74" t="s">
        <v>114</v>
      </c>
      <c r="S200" s="54">
        <v>1225.074</v>
      </c>
    </row>
    <row r="201" spans="1:19" ht="13.5">
      <c r="A201" s="53">
        <v>30620</v>
      </c>
      <c r="B201" s="54">
        <v>3752.109</v>
      </c>
      <c r="C201" s="74" t="s">
        <v>114</v>
      </c>
      <c r="D201" s="54">
        <v>40.788</v>
      </c>
      <c r="E201" s="54">
        <v>217.471</v>
      </c>
      <c r="F201" s="74" t="s">
        <v>114</v>
      </c>
      <c r="G201" s="54">
        <v>423.57</v>
      </c>
      <c r="H201" s="54">
        <v>329.469</v>
      </c>
      <c r="I201" s="54">
        <v>28.406</v>
      </c>
      <c r="J201" s="54">
        <v>126.547</v>
      </c>
      <c r="K201" s="54">
        <v>121.195</v>
      </c>
      <c r="L201" s="74" t="s">
        <v>114</v>
      </c>
      <c r="M201" s="74" t="s">
        <v>114</v>
      </c>
      <c r="N201" s="74" t="s">
        <v>114</v>
      </c>
      <c r="O201" s="74" t="s">
        <v>114</v>
      </c>
      <c r="P201" s="74" t="s">
        <v>114</v>
      </c>
      <c r="Q201" s="74" t="s">
        <v>114</v>
      </c>
      <c r="R201" s="74" t="s">
        <v>114</v>
      </c>
      <c r="S201" s="54">
        <v>1287.446</v>
      </c>
    </row>
    <row r="202" spans="1:19" ht="13.5">
      <c r="A202" s="53">
        <v>30650</v>
      </c>
      <c r="B202" s="74" t="s">
        <v>114</v>
      </c>
      <c r="C202" s="74" t="s">
        <v>114</v>
      </c>
      <c r="D202" s="54">
        <v>39.868</v>
      </c>
      <c r="E202" s="54">
        <v>226.35</v>
      </c>
      <c r="F202" s="74" t="s">
        <v>114</v>
      </c>
      <c r="G202" s="54">
        <v>415.539</v>
      </c>
      <c r="H202" s="54">
        <v>339.241</v>
      </c>
      <c r="I202" s="54">
        <v>33.017</v>
      </c>
      <c r="J202" s="54">
        <v>125.866</v>
      </c>
      <c r="K202" s="54">
        <v>120.156</v>
      </c>
      <c r="L202" s="74" t="s">
        <v>114</v>
      </c>
      <c r="M202" s="74" t="s">
        <v>114</v>
      </c>
      <c r="N202" s="74" t="s">
        <v>114</v>
      </c>
      <c r="O202" s="74" t="s">
        <v>114</v>
      </c>
      <c r="P202" s="74" t="s">
        <v>114</v>
      </c>
      <c r="Q202" s="74" t="s">
        <v>114</v>
      </c>
      <c r="R202" s="74" t="s">
        <v>114</v>
      </c>
      <c r="S202" s="54">
        <v>1300.037</v>
      </c>
    </row>
    <row r="203" spans="1:19" ht="13.5">
      <c r="A203" s="53">
        <v>30681</v>
      </c>
      <c r="B203" s="74" t="s">
        <v>114</v>
      </c>
      <c r="C203" s="74" t="s">
        <v>114</v>
      </c>
      <c r="D203" s="54">
        <v>51.989</v>
      </c>
      <c r="E203" s="54">
        <v>279.327</v>
      </c>
      <c r="F203" s="74" t="s">
        <v>114</v>
      </c>
      <c r="G203" s="54">
        <v>426.438</v>
      </c>
      <c r="H203" s="54">
        <v>346.193</v>
      </c>
      <c r="I203" s="54">
        <v>28.487</v>
      </c>
      <c r="J203" s="54">
        <v>129.29</v>
      </c>
      <c r="K203" s="54">
        <v>133.537</v>
      </c>
      <c r="L203" s="74" t="s">
        <v>114</v>
      </c>
      <c r="M203" s="74" t="s">
        <v>114</v>
      </c>
      <c r="N203" s="74" t="s">
        <v>114</v>
      </c>
      <c r="O203" s="74" t="s">
        <v>114</v>
      </c>
      <c r="P203" s="74" t="s">
        <v>114</v>
      </c>
      <c r="Q203" s="74" t="s">
        <v>114</v>
      </c>
      <c r="R203" s="74" t="s">
        <v>114</v>
      </c>
      <c r="S203" s="54">
        <v>1395.261</v>
      </c>
    </row>
    <row r="204" spans="1:19" ht="13.5">
      <c r="A204" s="53">
        <v>30712</v>
      </c>
      <c r="B204" s="54">
        <v>3295.347</v>
      </c>
      <c r="C204" s="74" t="s">
        <v>114</v>
      </c>
      <c r="D204" s="54">
        <v>50.631</v>
      </c>
      <c r="E204" s="54">
        <v>271.183</v>
      </c>
      <c r="F204" s="74" t="s">
        <v>114</v>
      </c>
      <c r="G204" s="54">
        <v>427.981</v>
      </c>
      <c r="H204" s="54">
        <v>347.14</v>
      </c>
      <c r="I204" s="54">
        <v>25.223</v>
      </c>
      <c r="J204" s="54">
        <v>141.848</v>
      </c>
      <c r="K204" s="54">
        <v>133.99</v>
      </c>
      <c r="L204" s="74" t="s">
        <v>114</v>
      </c>
      <c r="M204" s="74" t="s">
        <v>114</v>
      </c>
      <c r="N204" s="74" t="s">
        <v>114</v>
      </c>
      <c r="O204" s="74" t="s">
        <v>114</v>
      </c>
      <c r="P204" s="74" t="s">
        <v>114</v>
      </c>
      <c r="Q204" s="74" t="s">
        <v>114</v>
      </c>
      <c r="R204" s="74" t="s">
        <v>114</v>
      </c>
      <c r="S204" s="54">
        <v>1397.996</v>
      </c>
    </row>
    <row r="205" spans="1:19" ht="13.5">
      <c r="A205" s="53">
        <v>30741</v>
      </c>
      <c r="B205" s="54">
        <v>3322.608</v>
      </c>
      <c r="C205" s="74" t="s">
        <v>114</v>
      </c>
      <c r="D205" s="54">
        <v>43.811</v>
      </c>
      <c r="E205" s="54">
        <v>299.111</v>
      </c>
      <c r="F205" s="74" t="s">
        <v>114</v>
      </c>
      <c r="G205" s="54">
        <v>425.317</v>
      </c>
      <c r="H205" s="54">
        <v>362.351</v>
      </c>
      <c r="I205" s="54">
        <v>32.139</v>
      </c>
      <c r="J205" s="54">
        <v>156.44</v>
      </c>
      <c r="K205" s="54">
        <v>122.848</v>
      </c>
      <c r="L205" s="74" t="s">
        <v>114</v>
      </c>
      <c r="M205" s="74" t="s">
        <v>114</v>
      </c>
      <c r="N205" s="74" t="s">
        <v>114</v>
      </c>
      <c r="O205" s="74" t="s">
        <v>114</v>
      </c>
      <c r="P205" s="74" t="s">
        <v>114</v>
      </c>
      <c r="Q205" s="74" t="s">
        <v>114</v>
      </c>
      <c r="R205" s="74" t="s">
        <v>114</v>
      </c>
      <c r="S205" s="54">
        <v>1442.017</v>
      </c>
    </row>
    <row r="206" spans="1:19" ht="13.5">
      <c r="A206" s="53">
        <v>30772</v>
      </c>
      <c r="B206" s="54">
        <v>3401.556</v>
      </c>
      <c r="C206" s="74" t="s">
        <v>114</v>
      </c>
      <c r="D206" s="54">
        <v>43.295</v>
      </c>
      <c r="E206" s="54">
        <v>375.896</v>
      </c>
      <c r="F206" s="74" t="s">
        <v>114</v>
      </c>
      <c r="G206" s="54">
        <v>399.741</v>
      </c>
      <c r="H206" s="54">
        <v>368.979</v>
      </c>
      <c r="I206" s="54">
        <v>30.938</v>
      </c>
      <c r="J206" s="54">
        <v>145.329</v>
      </c>
      <c r="K206" s="74" t="s">
        <v>114</v>
      </c>
      <c r="L206" s="74" t="s">
        <v>114</v>
      </c>
      <c r="M206" s="74" t="s">
        <v>114</v>
      </c>
      <c r="N206" s="74" t="s">
        <v>114</v>
      </c>
      <c r="O206" s="74" t="s">
        <v>114</v>
      </c>
      <c r="P206" s="74" t="s">
        <v>114</v>
      </c>
      <c r="Q206" s="74" t="s">
        <v>114</v>
      </c>
      <c r="R206" s="74" t="s">
        <v>114</v>
      </c>
      <c r="S206" s="54">
        <v>1364.178</v>
      </c>
    </row>
    <row r="207" spans="1:19" ht="13.5">
      <c r="A207" s="53">
        <v>30802</v>
      </c>
      <c r="B207" s="54">
        <v>3488.904</v>
      </c>
      <c r="C207" s="74" t="s">
        <v>114</v>
      </c>
      <c r="D207" s="54">
        <v>43.163</v>
      </c>
      <c r="E207" s="54">
        <v>552.821</v>
      </c>
      <c r="F207" s="74" t="s">
        <v>114</v>
      </c>
      <c r="G207" s="54">
        <v>382.701</v>
      </c>
      <c r="H207" s="54">
        <v>377.698</v>
      </c>
      <c r="I207" s="54">
        <v>29.81</v>
      </c>
      <c r="J207" s="54">
        <v>177.856</v>
      </c>
      <c r="K207" s="74" t="s">
        <v>114</v>
      </c>
      <c r="L207" s="74" t="s">
        <v>114</v>
      </c>
      <c r="M207" s="74" t="s">
        <v>114</v>
      </c>
      <c r="N207" s="74" t="s">
        <v>114</v>
      </c>
      <c r="O207" s="74" t="s">
        <v>114</v>
      </c>
      <c r="P207" s="74" t="s">
        <v>114</v>
      </c>
      <c r="Q207" s="74" t="s">
        <v>114</v>
      </c>
      <c r="R207" s="74" t="s">
        <v>114</v>
      </c>
      <c r="S207" s="54">
        <v>1564.049</v>
      </c>
    </row>
    <row r="208" spans="1:19" ht="13.5">
      <c r="A208" s="53">
        <v>30833</v>
      </c>
      <c r="B208" s="54">
        <v>3573.82</v>
      </c>
      <c r="C208" s="74" t="s">
        <v>114</v>
      </c>
      <c r="D208" s="54">
        <v>43.361</v>
      </c>
      <c r="E208" s="54">
        <v>620.69</v>
      </c>
      <c r="F208" s="74" t="s">
        <v>114</v>
      </c>
      <c r="G208" s="54">
        <v>427.665</v>
      </c>
      <c r="H208" s="54">
        <v>362.363</v>
      </c>
      <c r="I208" s="54">
        <v>29.628</v>
      </c>
      <c r="J208" s="54">
        <v>160.801</v>
      </c>
      <c r="K208" s="74" t="s">
        <v>114</v>
      </c>
      <c r="L208" s="74" t="s">
        <v>114</v>
      </c>
      <c r="M208" s="74" t="s">
        <v>114</v>
      </c>
      <c r="N208" s="74" t="s">
        <v>114</v>
      </c>
      <c r="O208" s="74" t="s">
        <v>114</v>
      </c>
      <c r="P208" s="74" t="s">
        <v>114</v>
      </c>
      <c r="Q208" s="74" t="s">
        <v>114</v>
      </c>
      <c r="R208" s="74" t="s">
        <v>114</v>
      </c>
      <c r="S208" s="54">
        <v>1644.508</v>
      </c>
    </row>
    <row r="209" spans="1:19" ht="13.5">
      <c r="A209" s="53">
        <v>30863</v>
      </c>
      <c r="B209" s="54">
        <v>3679.87</v>
      </c>
      <c r="C209" s="74" t="s">
        <v>114</v>
      </c>
      <c r="D209" s="54">
        <v>44.389</v>
      </c>
      <c r="E209" s="54">
        <v>391.054</v>
      </c>
      <c r="F209" s="74" t="s">
        <v>114</v>
      </c>
      <c r="G209" s="54">
        <v>445.278</v>
      </c>
      <c r="H209" s="54">
        <v>390.155</v>
      </c>
      <c r="I209" s="54">
        <v>23.845</v>
      </c>
      <c r="J209" s="54">
        <v>145.826</v>
      </c>
      <c r="K209" s="74" t="s">
        <v>114</v>
      </c>
      <c r="L209" s="74" t="s">
        <v>114</v>
      </c>
      <c r="M209" s="74" t="s">
        <v>114</v>
      </c>
      <c r="N209" s="74" t="s">
        <v>114</v>
      </c>
      <c r="O209" s="74" t="s">
        <v>114</v>
      </c>
      <c r="P209" s="74" t="s">
        <v>114</v>
      </c>
      <c r="Q209" s="74" t="s">
        <v>114</v>
      </c>
      <c r="R209" s="74" t="s">
        <v>114</v>
      </c>
      <c r="S209" s="54">
        <v>1440.547</v>
      </c>
    </row>
    <row r="210" spans="1:19" ht="13.5">
      <c r="A210" s="53">
        <v>30894</v>
      </c>
      <c r="B210" s="54">
        <v>3528.166</v>
      </c>
      <c r="C210" s="74" t="s">
        <v>114</v>
      </c>
      <c r="D210" s="54">
        <v>43.946</v>
      </c>
      <c r="E210" s="54">
        <v>391.062</v>
      </c>
      <c r="F210" s="74" t="s">
        <v>114</v>
      </c>
      <c r="G210" s="54">
        <v>489.737</v>
      </c>
      <c r="H210" s="54">
        <v>386.027</v>
      </c>
      <c r="I210" s="54">
        <v>30.649</v>
      </c>
      <c r="J210" s="54">
        <v>136.567</v>
      </c>
      <c r="K210" s="74" t="s">
        <v>114</v>
      </c>
      <c r="L210" s="74" t="s">
        <v>114</v>
      </c>
      <c r="M210" s="74" t="s">
        <v>114</v>
      </c>
      <c r="N210" s="74" t="s">
        <v>114</v>
      </c>
      <c r="O210" s="74" t="s">
        <v>114</v>
      </c>
      <c r="P210" s="74" t="s">
        <v>114</v>
      </c>
      <c r="Q210" s="74" t="s">
        <v>114</v>
      </c>
      <c r="R210" s="74" t="s">
        <v>114</v>
      </c>
      <c r="S210" s="54">
        <v>1477.988</v>
      </c>
    </row>
    <row r="211" spans="1:19" ht="13.5">
      <c r="A211" s="53">
        <v>30925</v>
      </c>
      <c r="B211" s="54">
        <v>3552.813</v>
      </c>
      <c r="C211" s="74" t="s">
        <v>114</v>
      </c>
      <c r="D211" s="54">
        <v>46.33</v>
      </c>
      <c r="E211" s="54">
        <v>421.376</v>
      </c>
      <c r="F211" s="74" t="s">
        <v>114</v>
      </c>
      <c r="G211" s="54">
        <v>517.631</v>
      </c>
      <c r="H211" s="54">
        <v>383.88</v>
      </c>
      <c r="I211" s="54">
        <v>37.427</v>
      </c>
      <c r="J211" s="54">
        <v>137.547</v>
      </c>
      <c r="K211" s="74" t="s">
        <v>114</v>
      </c>
      <c r="L211" s="74" t="s">
        <v>114</v>
      </c>
      <c r="M211" s="74" t="s">
        <v>114</v>
      </c>
      <c r="N211" s="74" t="s">
        <v>114</v>
      </c>
      <c r="O211" s="74" t="s">
        <v>114</v>
      </c>
      <c r="P211" s="74" t="s">
        <v>114</v>
      </c>
      <c r="Q211" s="74" t="s">
        <v>114</v>
      </c>
      <c r="R211" s="74" t="s">
        <v>114</v>
      </c>
      <c r="S211" s="54">
        <v>1544.191</v>
      </c>
    </row>
    <row r="212" spans="1:19" ht="13.5">
      <c r="A212" s="53">
        <v>30955</v>
      </c>
      <c r="B212" s="54">
        <v>3710.371</v>
      </c>
      <c r="C212" s="74" t="s">
        <v>114</v>
      </c>
      <c r="D212" s="54">
        <v>44.614</v>
      </c>
      <c r="E212" s="54">
        <v>432.378</v>
      </c>
      <c r="F212" s="74" t="s">
        <v>114</v>
      </c>
      <c r="G212" s="54">
        <v>548.941</v>
      </c>
      <c r="H212" s="54">
        <v>412.325</v>
      </c>
      <c r="I212" s="54">
        <v>42.783</v>
      </c>
      <c r="J212" s="54">
        <v>142.687</v>
      </c>
      <c r="K212" s="74" t="s">
        <v>114</v>
      </c>
      <c r="L212" s="74" t="s">
        <v>114</v>
      </c>
      <c r="M212" s="74" t="s">
        <v>114</v>
      </c>
      <c r="N212" s="74" t="s">
        <v>114</v>
      </c>
      <c r="O212" s="74" t="s">
        <v>114</v>
      </c>
      <c r="P212" s="74" t="s">
        <v>114</v>
      </c>
      <c r="Q212" s="74" t="s">
        <v>114</v>
      </c>
      <c r="R212" s="74" t="s">
        <v>114</v>
      </c>
      <c r="S212" s="54">
        <v>1623.728</v>
      </c>
    </row>
    <row r="213" spans="1:19" ht="13.5">
      <c r="A213" s="53">
        <v>30986</v>
      </c>
      <c r="B213" s="54">
        <v>3752.109</v>
      </c>
      <c r="C213" s="74" t="s">
        <v>114</v>
      </c>
      <c r="D213" s="54">
        <v>45.562</v>
      </c>
      <c r="E213" s="54">
        <v>568.632</v>
      </c>
      <c r="F213" s="74" t="s">
        <v>114</v>
      </c>
      <c r="G213" s="54">
        <v>358.129</v>
      </c>
      <c r="H213" s="54">
        <v>450.556</v>
      </c>
      <c r="I213" s="54">
        <v>51.083</v>
      </c>
      <c r="J213" s="54">
        <v>145.313</v>
      </c>
      <c r="K213" s="74" t="s">
        <v>114</v>
      </c>
      <c r="L213" s="74" t="s">
        <v>114</v>
      </c>
      <c r="M213" s="74" t="s">
        <v>114</v>
      </c>
      <c r="N213" s="74" t="s">
        <v>114</v>
      </c>
      <c r="O213" s="74" t="s">
        <v>114</v>
      </c>
      <c r="P213" s="74" t="s">
        <v>114</v>
      </c>
      <c r="Q213" s="74" t="s">
        <v>114</v>
      </c>
      <c r="R213" s="74" t="s">
        <v>114</v>
      </c>
      <c r="S213" s="54">
        <v>1619.275</v>
      </c>
    </row>
    <row r="214" spans="1:19" ht="13.5">
      <c r="A214" s="53">
        <v>31016</v>
      </c>
      <c r="B214" s="54">
        <v>3792.855</v>
      </c>
      <c r="C214" s="74" t="s">
        <v>114</v>
      </c>
      <c r="D214" s="54">
        <v>45.278</v>
      </c>
      <c r="E214" s="54">
        <v>738.429</v>
      </c>
      <c r="F214" s="74" t="s">
        <v>114</v>
      </c>
      <c r="G214" s="54">
        <v>233.385</v>
      </c>
      <c r="H214" s="54">
        <v>447.325</v>
      </c>
      <c r="I214" s="54">
        <v>60.704</v>
      </c>
      <c r="J214" s="54">
        <v>148.994</v>
      </c>
      <c r="K214" s="74" t="s">
        <v>114</v>
      </c>
      <c r="L214" s="74" t="s">
        <v>114</v>
      </c>
      <c r="M214" s="74" t="s">
        <v>114</v>
      </c>
      <c r="N214" s="74" t="s">
        <v>114</v>
      </c>
      <c r="O214" s="74" t="s">
        <v>114</v>
      </c>
      <c r="P214" s="74" t="s">
        <v>114</v>
      </c>
      <c r="Q214" s="74" t="s">
        <v>114</v>
      </c>
      <c r="R214" s="74" t="s">
        <v>114</v>
      </c>
      <c r="S214" s="54">
        <v>1674.115</v>
      </c>
    </row>
    <row r="215" spans="1:19" ht="13.5">
      <c r="A215" s="53">
        <v>31047</v>
      </c>
      <c r="B215" s="54">
        <v>3802.655</v>
      </c>
      <c r="C215" s="74" t="s">
        <v>114</v>
      </c>
      <c r="D215" s="54">
        <v>54.944</v>
      </c>
      <c r="E215" s="54">
        <v>759.924</v>
      </c>
      <c r="F215" s="74" t="s">
        <v>114</v>
      </c>
      <c r="G215" s="54">
        <v>277.51</v>
      </c>
      <c r="H215" s="54">
        <v>446.159</v>
      </c>
      <c r="I215" s="54">
        <v>25.865</v>
      </c>
      <c r="J215" s="54">
        <v>153.507</v>
      </c>
      <c r="K215" s="74" t="s">
        <v>114</v>
      </c>
      <c r="L215" s="74" t="s">
        <v>114</v>
      </c>
      <c r="M215" s="74" t="s">
        <v>114</v>
      </c>
      <c r="N215" s="74" t="s">
        <v>114</v>
      </c>
      <c r="O215" s="74" t="s">
        <v>114</v>
      </c>
      <c r="P215" s="74" t="s">
        <v>114</v>
      </c>
      <c r="Q215" s="74" t="s">
        <v>114</v>
      </c>
      <c r="R215" s="74" t="s">
        <v>114</v>
      </c>
      <c r="S215" s="54">
        <v>1717.909</v>
      </c>
    </row>
    <row r="216" spans="1:19" ht="13.5">
      <c r="A216" s="53">
        <v>31078</v>
      </c>
      <c r="B216" s="54">
        <v>3911.921</v>
      </c>
      <c r="C216" s="74" t="s">
        <v>114</v>
      </c>
      <c r="D216" s="54">
        <v>63.495</v>
      </c>
      <c r="E216" s="54">
        <v>882.108</v>
      </c>
      <c r="F216" s="74" t="s">
        <v>114</v>
      </c>
      <c r="G216" s="54">
        <v>332.387</v>
      </c>
      <c r="H216" s="54">
        <v>445.95</v>
      </c>
      <c r="I216" s="54">
        <v>1.65</v>
      </c>
      <c r="J216" s="54">
        <v>159.594</v>
      </c>
      <c r="K216" s="74" t="s">
        <v>114</v>
      </c>
      <c r="L216" s="74" t="s">
        <v>114</v>
      </c>
      <c r="M216" s="74" t="s">
        <v>114</v>
      </c>
      <c r="N216" s="74" t="s">
        <v>114</v>
      </c>
      <c r="O216" s="74" t="s">
        <v>114</v>
      </c>
      <c r="P216" s="74" t="s">
        <v>114</v>
      </c>
      <c r="Q216" s="74" t="s">
        <v>114</v>
      </c>
      <c r="R216" s="74" t="s">
        <v>114</v>
      </c>
      <c r="S216" s="54">
        <v>1885.184</v>
      </c>
    </row>
    <row r="217" spans="1:19" ht="13.5">
      <c r="A217" s="53">
        <v>31106</v>
      </c>
      <c r="B217" s="54">
        <v>4044.206</v>
      </c>
      <c r="C217" s="74" t="s">
        <v>114</v>
      </c>
      <c r="D217" s="54">
        <v>53.417</v>
      </c>
      <c r="E217" s="54">
        <v>924.741</v>
      </c>
      <c r="F217" s="74" t="s">
        <v>114</v>
      </c>
      <c r="G217" s="54">
        <v>405.491</v>
      </c>
      <c r="H217" s="54">
        <v>451.181</v>
      </c>
      <c r="I217" s="54">
        <v>1.65</v>
      </c>
      <c r="J217" s="54">
        <v>164.914</v>
      </c>
      <c r="K217" s="74" t="s">
        <v>114</v>
      </c>
      <c r="L217" s="74" t="s">
        <v>114</v>
      </c>
      <c r="M217" s="74" t="s">
        <v>114</v>
      </c>
      <c r="N217" s="74" t="s">
        <v>114</v>
      </c>
      <c r="O217" s="74" t="s">
        <v>114</v>
      </c>
      <c r="P217" s="74" t="s">
        <v>114</v>
      </c>
      <c r="Q217" s="74" t="s">
        <v>114</v>
      </c>
      <c r="R217" s="74" t="s">
        <v>114</v>
      </c>
      <c r="S217" s="54">
        <v>2001.394</v>
      </c>
    </row>
    <row r="218" spans="1:19" ht="13.5">
      <c r="A218" s="53">
        <v>31137</v>
      </c>
      <c r="B218" s="54">
        <v>4164.153</v>
      </c>
      <c r="C218" s="74" t="s">
        <v>114</v>
      </c>
      <c r="D218" s="54">
        <v>50.663</v>
      </c>
      <c r="E218" s="54">
        <v>779.202</v>
      </c>
      <c r="F218" s="74" t="s">
        <v>114</v>
      </c>
      <c r="G218" s="54">
        <v>533.212</v>
      </c>
      <c r="H218" s="54">
        <v>463.323</v>
      </c>
      <c r="I218" s="54">
        <v>1.65</v>
      </c>
      <c r="J218" s="54">
        <v>169.837</v>
      </c>
      <c r="K218" s="74" t="s">
        <v>114</v>
      </c>
      <c r="L218" s="74" t="s">
        <v>114</v>
      </c>
      <c r="M218" s="74" t="s">
        <v>114</v>
      </c>
      <c r="N218" s="74" t="s">
        <v>114</v>
      </c>
      <c r="O218" s="74" t="s">
        <v>114</v>
      </c>
      <c r="P218" s="74" t="s">
        <v>114</v>
      </c>
      <c r="Q218" s="74" t="s">
        <v>114</v>
      </c>
      <c r="R218" s="74" t="s">
        <v>114</v>
      </c>
      <c r="S218" s="54">
        <v>1997.887</v>
      </c>
    </row>
    <row r="219" spans="1:19" ht="13.5">
      <c r="A219" s="53">
        <v>31167</v>
      </c>
      <c r="B219" s="54">
        <v>4247.554</v>
      </c>
      <c r="C219" s="74" t="s">
        <v>114</v>
      </c>
      <c r="D219" s="54">
        <v>53.229</v>
      </c>
      <c r="E219" s="54">
        <v>812.416</v>
      </c>
      <c r="F219" s="74" t="s">
        <v>114</v>
      </c>
      <c r="G219" s="54">
        <v>554.855</v>
      </c>
      <c r="H219" s="54">
        <v>456.667</v>
      </c>
      <c r="I219" s="54">
        <v>1.65</v>
      </c>
      <c r="J219" s="54">
        <v>170.95</v>
      </c>
      <c r="K219" s="74" t="s">
        <v>114</v>
      </c>
      <c r="L219" s="74" t="s">
        <v>114</v>
      </c>
      <c r="M219" s="74" t="s">
        <v>114</v>
      </c>
      <c r="N219" s="74" t="s">
        <v>114</v>
      </c>
      <c r="O219" s="74" t="s">
        <v>114</v>
      </c>
      <c r="P219" s="74" t="s">
        <v>114</v>
      </c>
      <c r="Q219" s="74" t="s">
        <v>114</v>
      </c>
      <c r="R219" s="74" t="s">
        <v>114</v>
      </c>
      <c r="S219" s="54">
        <v>2049.767</v>
      </c>
    </row>
    <row r="220" spans="1:19" ht="13.5">
      <c r="A220" s="53">
        <v>31198</v>
      </c>
      <c r="B220" s="54">
        <v>4250.085</v>
      </c>
      <c r="C220" s="74" t="s">
        <v>114</v>
      </c>
      <c r="D220" s="54">
        <v>49.613</v>
      </c>
      <c r="E220" s="54">
        <v>1057.64</v>
      </c>
      <c r="F220" s="74" t="s">
        <v>114</v>
      </c>
      <c r="G220" s="54">
        <v>615.196</v>
      </c>
      <c r="H220" s="54">
        <v>445.818</v>
      </c>
      <c r="I220" s="54">
        <v>1.05</v>
      </c>
      <c r="J220" s="54">
        <v>170.562</v>
      </c>
      <c r="K220" s="74" t="s">
        <v>114</v>
      </c>
      <c r="L220" s="74" t="s">
        <v>114</v>
      </c>
      <c r="M220" s="74" t="s">
        <v>114</v>
      </c>
      <c r="N220" s="74" t="s">
        <v>114</v>
      </c>
      <c r="O220" s="74" t="s">
        <v>114</v>
      </c>
      <c r="P220" s="74" t="s">
        <v>114</v>
      </c>
      <c r="Q220" s="74" t="s">
        <v>114</v>
      </c>
      <c r="R220" s="74" t="s">
        <v>114</v>
      </c>
      <c r="S220" s="54">
        <v>2339.879</v>
      </c>
    </row>
    <row r="221" spans="1:19" ht="13.5">
      <c r="A221" s="53">
        <v>31228</v>
      </c>
      <c r="B221" s="54">
        <v>4541.753</v>
      </c>
      <c r="C221" s="74" t="s">
        <v>114</v>
      </c>
      <c r="D221" s="54">
        <v>49.182</v>
      </c>
      <c r="E221" s="54">
        <v>989.014</v>
      </c>
      <c r="F221" s="74" t="s">
        <v>114</v>
      </c>
      <c r="G221" s="54">
        <v>668.638</v>
      </c>
      <c r="H221" s="54">
        <v>455.044</v>
      </c>
      <c r="I221" s="54">
        <v>1.05</v>
      </c>
      <c r="J221" s="54">
        <v>182.738</v>
      </c>
      <c r="K221" s="74" t="s">
        <v>114</v>
      </c>
      <c r="L221" s="74" t="s">
        <v>114</v>
      </c>
      <c r="M221" s="74" t="s">
        <v>114</v>
      </c>
      <c r="N221" s="74" t="s">
        <v>114</v>
      </c>
      <c r="O221" s="74" t="s">
        <v>114</v>
      </c>
      <c r="P221" s="74" t="s">
        <v>114</v>
      </c>
      <c r="Q221" s="74" t="s">
        <v>114</v>
      </c>
      <c r="R221" s="74" t="s">
        <v>114</v>
      </c>
      <c r="S221" s="54">
        <v>2345.666</v>
      </c>
    </row>
    <row r="222" spans="1:19" ht="13.5">
      <c r="A222" s="53">
        <v>31259</v>
      </c>
      <c r="B222" s="54">
        <v>4530.218</v>
      </c>
      <c r="C222" s="74" t="s">
        <v>114</v>
      </c>
      <c r="D222" s="54">
        <v>51.733</v>
      </c>
      <c r="E222" s="54">
        <v>1023.028</v>
      </c>
      <c r="F222" s="74" t="s">
        <v>114</v>
      </c>
      <c r="G222" s="54">
        <v>611.203</v>
      </c>
      <c r="H222" s="54">
        <v>471.469</v>
      </c>
      <c r="I222" s="54">
        <v>1.05</v>
      </c>
      <c r="J222" s="54">
        <v>183.548</v>
      </c>
      <c r="K222" s="74" t="s">
        <v>114</v>
      </c>
      <c r="L222" s="74" t="s">
        <v>114</v>
      </c>
      <c r="M222" s="74" t="s">
        <v>114</v>
      </c>
      <c r="N222" s="74" t="s">
        <v>114</v>
      </c>
      <c r="O222" s="74" t="s">
        <v>114</v>
      </c>
      <c r="P222" s="74" t="s">
        <v>114</v>
      </c>
      <c r="Q222" s="74" t="s">
        <v>114</v>
      </c>
      <c r="R222" s="74" t="s">
        <v>114</v>
      </c>
      <c r="S222" s="54">
        <v>2342.031</v>
      </c>
    </row>
    <row r="223" spans="1:19" ht="13.5">
      <c r="A223" s="53">
        <v>31290</v>
      </c>
      <c r="B223" s="54">
        <v>4543.712</v>
      </c>
      <c r="C223" s="74" t="s">
        <v>114</v>
      </c>
      <c r="D223" s="54">
        <v>54.162</v>
      </c>
      <c r="E223" s="54">
        <v>1027.772</v>
      </c>
      <c r="F223" s="74" t="s">
        <v>114</v>
      </c>
      <c r="G223" s="54">
        <v>681.915</v>
      </c>
      <c r="H223" s="54">
        <v>463.515</v>
      </c>
      <c r="I223" s="54">
        <v>1.05</v>
      </c>
      <c r="J223" s="54">
        <v>183.994</v>
      </c>
      <c r="K223" s="74" t="s">
        <v>114</v>
      </c>
      <c r="L223" s="74" t="s">
        <v>114</v>
      </c>
      <c r="M223" s="74" t="s">
        <v>114</v>
      </c>
      <c r="N223" s="74" t="s">
        <v>114</v>
      </c>
      <c r="O223" s="74" t="s">
        <v>114</v>
      </c>
      <c r="P223" s="74" t="s">
        <v>114</v>
      </c>
      <c r="Q223" s="74" t="s">
        <v>114</v>
      </c>
      <c r="R223" s="74" t="s">
        <v>114</v>
      </c>
      <c r="S223" s="54">
        <v>2412.408</v>
      </c>
    </row>
    <row r="224" spans="1:19" ht="13.5">
      <c r="A224" s="53">
        <v>31320</v>
      </c>
      <c r="B224" s="54">
        <v>4646.472</v>
      </c>
      <c r="C224" s="74" t="s">
        <v>114</v>
      </c>
      <c r="D224" s="54">
        <v>54.163</v>
      </c>
      <c r="E224" s="54">
        <v>1043.325</v>
      </c>
      <c r="F224" s="74" t="s">
        <v>114</v>
      </c>
      <c r="G224" s="54">
        <v>745.127</v>
      </c>
      <c r="H224" s="54">
        <v>447.655</v>
      </c>
      <c r="I224" s="54">
        <v>1.05</v>
      </c>
      <c r="J224" s="54">
        <v>189.276</v>
      </c>
      <c r="K224" s="74" t="s">
        <v>114</v>
      </c>
      <c r="L224" s="74" t="s">
        <v>114</v>
      </c>
      <c r="M224" s="74" t="s">
        <v>114</v>
      </c>
      <c r="N224" s="74" t="s">
        <v>114</v>
      </c>
      <c r="O224" s="74" t="s">
        <v>114</v>
      </c>
      <c r="P224" s="74" t="s">
        <v>114</v>
      </c>
      <c r="Q224" s="74" t="s">
        <v>114</v>
      </c>
      <c r="R224" s="74" t="s">
        <v>114</v>
      </c>
      <c r="S224" s="54">
        <v>2479.596</v>
      </c>
    </row>
    <row r="225" spans="1:19" ht="13.5">
      <c r="A225" s="53">
        <v>31351</v>
      </c>
      <c r="B225" s="54">
        <v>4678.638</v>
      </c>
      <c r="C225" s="74" t="s">
        <v>114</v>
      </c>
      <c r="D225" s="54">
        <v>52.377</v>
      </c>
      <c r="E225" s="54">
        <v>1050.618</v>
      </c>
      <c r="F225" s="74" t="s">
        <v>114</v>
      </c>
      <c r="G225" s="54">
        <v>739.013</v>
      </c>
      <c r="H225" s="54">
        <v>472.807</v>
      </c>
      <c r="I225" s="54">
        <v>0.716</v>
      </c>
      <c r="J225" s="54">
        <v>189.702</v>
      </c>
      <c r="K225" s="74" t="s">
        <v>114</v>
      </c>
      <c r="L225" s="74" t="s">
        <v>114</v>
      </c>
      <c r="M225" s="74" t="s">
        <v>114</v>
      </c>
      <c r="N225" s="74" t="s">
        <v>114</v>
      </c>
      <c r="O225" s="74" t="s">
        <v>114</v>
      </c>
      <c r="P225" s="74" t="s">
        <v>114</v>
      </c>
      <c r="Q225" s="74" t="s">
        <v>114</v>
      </c>
      <c r="R225" s="74" t="s">
        <v>114</v>
      </c>
      <c r="S225" s="54">
        <v>2505.233</v>
      </c>
    </row>
    <row r="226" spans="1:19" ht="13.5">
      <c r="A226" s="53">
        <v>31381</v>
      </c>
      <c r="B226" s="54">
        <v>4721.575</v>
      </c>
      <c r="C226" s="74" t="s">
        <v>114</v>
      </c>
      <c r="D226" s="54">
        <v>54.033</v>
      </c>
      <c r="E226" s="54">
        <v>1033.247</v>
      </c>
      <c r="F226" s="74" t="s">
        <v>114</v>
      </c>
      <c r="G226" s="54">
        <v>679.767</v>
      </c>
      <c r="H226" s="54">
        <v>473.078</v>
      </c>
      <c r="I226" s="74" t="s">
        <v>114</v>
      </c>
      <c r="J226" s="54">
        <v>191.785</v>
      </c>
      <c r="K226" s="74" t="s">
        <v>114</v>
      </c>
      <c r="L226" s="74" t="s">
        <v>114</v>
      </c>
      <c r="M226" s="74" t="s">
        <v>114</v>
      </c>
      <c r="N226" s="74" t="s">
        <v>114</v>
      </c>
      <c r="O226" s="74" t="s">
        <v>114</v>
      </c>
      <c r="P226" s="74" t="s">
        <v>114</v>
      </c>
      <c r="Q226" s="74" t="s">
        <v>114</v>
      </c>
      <c r="R226" s="74" t="s">
        <v>114</v>
      </c>
      <c r="S226" s="54">
        <v>2431.91</v>
      </c>
    </row>
    <row r="227" spans="1:19" ht="13.5">
      <c r="A227" s="53">
        <v>31412</v>
      </c>
      <c r="B227" s="54">
        <v>4805.271</v>
      </c>
      <c r="C227" s="74" t="s">
        <v>114</v>
      </c>
      <c r="D227" s="54">
        <v>68.793</v>
      </c>
      <c r="E227" s="54">
        <v>1053.853</v>
      </c>
      <c r="F227" s="74" t="s">
        <v>114</v>
      </c>
      <c r="G227" s="54">
        <v>636.85</v>
      </c>
      <c r="H227" s="54">
        <v>468.868</v>
      </c>
      <c r="I227" s="74" t="s">
        <v>114</v>
      </c>
      <c r="J227" s="54">
        <v>194.402</v>
      </c>
      <c r="K227" s="74" t="s">
        <v>114</v>
      </c>
      <c r="L227" s="74" t="s">
        <v>114</v>
      </c>
      <c r="M227" s="74" t="s">
        <v>114</v>
      </c>
      <c r="N227" s="74" t="s">
        <v>114</v>
      </c>
      <c r="O227" s="74" t="s">
        <v>114</v>
      </c>
      <c r="P227" s="74" t="s">
        <v>114</v>
      </c>
      <c r="Q227" s="74" t="s">
        <v>114</v>
      </c>
      <c r="R227" s="74" t="s">
        <v>114</v>
      </c>
      <c r="S227" s="54">
        <v>2422.766</v>
      </c>
    </row>
    <row r="228" spans="1:19" ht="13.5">
      <c r="A228" s="53">
        <v>31443</v>
      </c>
      <c r="B228" s="54">
        <v>4858.296</v>
      </c>
      <c r="C228" s="74" t="s">
        <v>114</v>
      </c>
      <c r="D228" s="54">
        <v>68.867</v>
      </c>
      <c r="E228" s="54">
        <v>1103.665</v>
      </c>
      <c r="F228" s="74" t="s">
        <v>114</v>
      </c>
      <c r="G228" s="54">
        <v>764.899</v>
      </c>
      <c r="H228" s="54">
        <v>468.008</v>
      </c>
      <c r="I228" s="74" t="s">
        <v>114</v>
      </c>
      <c r="J228" s="54">
        <v>196.647</v>
      </c>
      <c r="K228" s="74" t="s">
        <v>114</v>
      </c>
      <c r="L228" s="74" t="s">
        <v>114</v>
      </c>
      <c r="M228" s="74" t="s">
        <v>114</v>
      </c>
      <c r="N228" s="74" t="s">
        <v>114</v>
      </c>
      <c r="O228" s="74" t="s">
        <v>114</v>
      </c>
      <c r="P228" s="74" t="s">
        <v>114</v>
      </c>
      <c r="Q228" s="74" t="s">
        <v>114</v>
      </c>
      <c r="R228" s="74" t="s">
        <v>114</v>
      </c>
      <c r="S228" s="54">
        <v>2602.086</v>
      </c>
    </row>
    <row r="229" spans="1:19" ht="13.5">
      <c r="A229" s="53">
        <v>31471</v>
      </c>
      <c r="B229" s="54">
        <v>5019.304</v>
      </c>
      <c r="C229" s="74" t="s">
        <v>114</v>
      </c>
      <c r="D229" s="54">
        <v>58.574</v>
      </c>
      <c r="E229" s="54">
        <v>1097.623</v>
      </c>
      <c r="F229" s="74" t="s">
        <v>114</v>
      </c>
      <c r="G229" s="54">
        <v>807.84</v>
      </c>
      <c r="H229" s="54">
        <v>468.185</v>
      </c>
      <c r="I229" s="74" t="s">
        <v>114</v>
      </c>
      <c r="J229" s="54">
        <v>126.767</v>
      </c>
      <c r="K229" s="74" t="s">
        <v>114</v>
      </c>
      <c r="L229" s="74" t="s">
        <v>114</v>
      </c>
      <c r="M229" s="74" t="s">
        <v>114</v>
      </c>
      <c r="N229" s="74" t="s">
        <v>114</v>
      </c>
      <c r="O229" s="74" t="s">
        <v>114</v>
      </c>
      <c r="P229" s="74" t="s">
        <v>114</v>
      </c>
      <c r="Q229" s="74" t="s">
        <v>114</v>
      </c>
      <c r="R229" s="74" t="s">
        <v>114</v>
      </c>
      <c r="S229" s="54">
        <v>2558.989</v>
      </c>
    </row>
    <row r="230" spans="1:19" ht="13.5">
      <c r="A230" s="53">
        <v>31502</v>
      </c>
      <c r="B230" s="54">
        <v>4971.741</v>
      </c>
      <c r="C230" s="74" t="s">
        <v>114</v>
      </c>
      <c r="D230" s="54">
        <v>58.07</v>
      </c>
      <c r="E230" s="54">
        <v>1074.14</v>
      </c>
      <c r="F230" s="74" t="s">
        <v>114</v>
      </c>
      <c r="G230" s="54">
        <v>754.217</v>
      </c>
      <c r="H230" s="54">
        <v>464.735</v>
      </c>
      <c r="I230" s="74" t="s">
        <v>114</v>
      </c>
      <c r="J230" s="54">
        <v>127.402</v>
      </c>
      <c r="K230" s="74" t="s">
        <v>114</v>
      </c>
      <c r="L230" s="74" t="s">
        <v>114</v>
      </c>
      <c r="M230" s="74" t="s">
        <v>114</v>
      </c>
      <c r="N230" s="74" t="s">
        <v>114</v>
      </c>
      <c r="O230" s="74" t="s">
        <v>114</v>
      </c>
      <c r="P230" s="74" t="s">
        <v>114</v>
      </c>
      <c r="Q230" s="74" t="s">
        <v>114</v>
      </c>
      <c r="R230" s="74" t="s">
        <v>114</v>
      </c>
      <c r="S230" s="54">
        <v>2478.564</v>
      </c>
    </row>
    <row r="231" spans="1:19" ht="13.5">
      <c r="A231" s="53">
        <v>31532</v>
      </c>
      <c r="B231" s="54">
        <v>5054.88</v>
      </c>
      <c r="C231" s="74" t="s">
        <v>114</v>
      </c>
      <c r="D231" s="54">
        <v>65.983</v>
      </c>
      <c r="E231" s="54">
        <v>1090.762</v>
      </c>
      <c r="F231" s="74" t="s">
        <v>114</v>
      </c>
      <c r="G231" s="54">
        <v>758.991</v>
      </c>
      <c r="H231" s="54">
        <v>435.659</v>
      </c>
      <c r="I231" s="74" t="s">
        <v>114</v>
      </c>
      <c r="J231" s="54">
        <v>129.246</v>
      </c>
      <c r="K231" s="74" t="s">
        <v>114</v>
      </c>
      <c r="L231" s="74" t="s">
        <v>114</v>
      </c>
      <c r="M231" s="74" t="s">
        <v>114</v>
      </c>
      <c r="N231" s="74" t="s">
        <v>114</v>
      </c>
      <c r="O231" s="74" t="s">
        <v>114</v>
      </c>
      <c r="P231" s="74" t="s">
        <v>114</v>
      </c>
      <c r="Q231" s="74" t="s">
        <v>114</v>
      </c>
      <c r="R231" s="74" t="s">
        <v>114</v>
      </c>
      <c r="S231" s="54">
        <v>2480.641</v>
      </c>
    </row>
    <row r="232" spans="1:19" ht="13.5">
      <c r="A232" s="53">
        <v>31563</v>
      </c>
      <c r="B232" s="54">
        <v>5120.94</v>
      </c>
      <c r="C232" s="74" t="s">
        <v>114</v>
      </c>
      <c r="D232" s="54">
        <v>62.044</v>
      </c>
      <c r="E232" s="54">
        <v>1155.451</v>
      </c>
      <c r="F232" s="74" t="s">
        <v>114</v>
      </c>
      <c r="G232" s="54">
        <v>779.602</v>
      </c>
      <c r="H232" s="54">
        <v>408.375</v>
      </c>
      <c r="I232" s="74" t="s">
        <v>114</v>
      </c>
      <c r="J232" s="54">
        <v>154.944</v>
      </c>
      <c r="K232" s="74" t="s">
        <v>114</v>
      </c>
      <c r="L232" s="74" t="s">
        <v>114</v>
      </c>
      <c r="M232" s="74" t="s">
        <v>114</v>
      </c>
      <c r="N232" s="74" t="s">
        <v>114</v>
      </c>
      <c r="O232" s="74" t="s">
        <v>114</v>
      </c>
      <c r="P232" s="74" t="s">
        <v>114</v>
      </c>
      <c r="Q232" s="74" t="s">
        <v>114</v>
      </c>
      <c r="R232" s="74" t="s">
        <v>114</v>
      </c>
      <c r="S232" s="54">
        <v>2560.416</v>
      </c>
    </row>
    <row r="233" spans="1:19" ht="13.5">
      <c r="A233" s="53">
        <v>31593</v>
      </c>
      <c r="B233" s="54">
        <v>5219.689</v>
      </c>
      <c r="C233" s="74" t="s">
        <v>114</v>
      </c>
      <c r="D233" s="54">
        <v>62.938</v>
      </c>
      <c r="E233" s="54">
        <v>1167.277</v>
      </c>
      <c r="F233" s="74" t="s">
        <v>114</v>
      </c>
      <c r="G233" s="54">
        <v>765.73</v>
      </c>
      <c r="H233" s="54">
        <v>424.671</v>
      </c>
      <c r="I233" s="74" t="s">
        <v>114</v>
      </c>
      <c r="J233" s="54">
        <v>132.417</v>
      </c>
      <c r="K233" s="74" t="s">
        <v>114</v>
      </c>
      <c r="L233" s="74" t="s">
        <v>114</v>
      </c>
      <c r="M233" s="74" t="s">
        <v>114</v>
      </c>
      <c r="N233" s="74" t="s">
        <v>114</v>
      </c>
      <c r="O233" s="74" t="s">
        <v>114</v>
      </c>
      <c r="P233" s="74" t="s">
        <v>114</v>
      </c>
      <c r="Q233" s="74" t="s">
        <v>114</v>
      </c>
      <c r="R233" s="74" t="s">
        <v>114</v>
      </c>
      <c r="S233" s="54">
        <v>2553.033</v>
      </c>
    </row>
    <row r="234" spans="1:19" ht="13.5">
      <c r="A234" s="53">
        <v>31624</v>
      </c>
      <c r="B234" s="54">
        <v>5253.986</v>
      </c>
      <c r="C234" s="74" t="s">
        <v>114</v>
      </c>
      <c r="D234" s="54">
        <v>70.247</v>
      </c>
      <c r="E234" s="54">
        <v>1157.884</v>
      </c>
      <c r="F234" s="74" t="s">
        <v>114</v>
      </c>
      <c r="G234" s="54">
        <v>744.351</v>
      </c>
      <c r="H234" s="54">
        <v>425.504</v>
      </c>
      <c r="I234" s="74" t="s">
        <v>114</v>
      </c>
      <c r="J234" s="54">
        <v>134.446</v>
      </c>
      <c r="K234" s="74" t="s">
        <v>114</v>
      </c>
      <c r="L234" s="74" t="s">
        <v>114</v>
      </c>
      <c r="M234" s="74" t="s">
        <v>114</v>
      </c>
      <c r="N234" s="74" t="s">
        <v>114</v>
      </c>
      <c r="O234" s="74" t="s">
        <v>114</v>
      </c>
      <c r="P234" s="74" t="s">
        <v>114</v>
      </c>
      <c r="Q234" s="74" t="s">
        <v>114</v>
      </c>
      <c r="R234" s="74" t="s">
        <v>114</v>
      </c>
      <c r="S234" s="54">
        <v>2532.432</v>
      </c>
    </row>
    <row r="235" spans="1:19" ht="13.5">
      <c r="A235" s="53">
        <v>31655</v>
      </c>
      <c r="B235" s="54">
        <v>5339.953</v>
      </c>
      <c r="C235" s="74" t="s">
        <v>114</v>
      </c>
      <c r="D235" s="54">
        <v>70.987</v>
      </c>
      <c r="E235" s="54">
        <v>1171.409</v>
      </c>
      <c r="F235" s="74" t="s">
        <v>114</v>
      </c>
      <c r="G235" s="54">
        <v>710.895</v>
      </c>
      <c r="H235" s="54">
        <v>434.06</v>
      </c>
      <c r="I235" s="74" t="s">
        <v>114</v>
      </c>
      <c r="J235" s="54">
        <v>137.119</v>
      </c>
      <c r="K235" s="74" t="s">
        <v>114</v>
      </c>
      <c r="L235" s="74" t="s">
        <v>114</v>
      </c>
      <c r="M235" s="74" t="s">
        <v>114</v>
      </c>
      <c r="N235" s="74" t="s">
        <v>114</v>
      </c>
      <c r="O235" s="74" t="s">
        <v>114</v>
      </c>
      <c r="P235" s="74" t="s">
        <v>114</v>
      </c>
      <c r="Q235" s="74" t="s">
        <v>114</v>
      </c>
      <c r="R235" s="74" t="s">
        <v>114</v>
      </c>
      <c r="S235" s="54">
        <v>2524.47</v>
      </c>
    </row>
    <row r="236" spans="1:19" ht="13.5">
      <c r="A236" s="53">
        <v>31685</v>
      </c>
      <c r="B236" s="54">
        <v>5428.431</v>
      </c>
      <c r="C236" s="74" t="s">
        <v>114</v>
      </c>
      <c r="D236" s="54">
        <v>70.058</v>
      </c>
      <c r="E236" s="54">
        <v>1200.411</v>
      </c>
      <c r="F236" s="74" t="s">
        <v>114</v>
      </c>
      <c r="G236" s="54">
        <v>740.501</v>
      </c>
      <c r="H236" s="54">
        <v>438.609</v>
      </c>
      <c r="I236" s="74" t="s">
        <v>114</v>
      </c>
      <c r="J236" s="54">
        <v>138.641</v>
      </c>
      <c r="K236" s="74" t="s">
        <v>114</v>
      </c>
      <c r="L236" s="74" t="s">
        <v>114</v>
      </c>
      <c r="M236" s="74" t="s">
        <v>114</v>
      </c>
      <c r="N236" s="74" t="s">
        <v>114</v>
      </c>
      <c r="O236" s="74" t="s">
        <v>114</v>
      </c>
      <c r="P236" s="74" t="s">
        <v>114</v>
      </c>
      <c r="Q236" s="74" t="s">
        <v>114</v>
      </c>
      <c r="R236" s="74" t="s">
        <v>114</v>
      </c>
      <c r="S236" s="54">
        <v>2588.22</v>
      </c>
    </row>
    <row r="237" spans="1:19" ht="13.5">
      <c r="A237" s="53">
        <v>31716</v>
      </c>
      <c r="B237" s="54">
        <v>5517.637</v>
      </c>
      <c r="C237" s="74" t="s">
        <v>114</v>
      </c>
      <c r="D237" s="54">
        <v>68.15</v>
      </c>
      <c r="E237" s="54">
        <v>1233.762</v>
      </c>
      <c r="F237" s="74" t="s">
        <v>114</v>
      </c>
      <c r="G237" s="54">
        <v>747.035</v>
      </c>
      <c r="H237" s="54">
        <v>438.64</v>
      </c>
      <c r="I237" s="74" t="s">
        <v>114</v>
      </c>
      <c r="J237" s="54">
        <v>139.555</v>
      </c>
      <c r="K237" s="74" t="s">
        <v>114</v>
      </c>
      <c r="L237" s="74" t="s">
        <v>114</v>
      </c>
      <c r="M237" s="74" t="s">
        <v>114</v>
      </c>
      <c r="N237" s="74" t="s">
        <v>114</v>
      </c>
      <c r="O237" s="74" t="s">
        <v>114</v>
      </c>
      <c r="P237" s="74" t="s">
        <v>114</v>
      </c>
      <c r="Q237" s="74" t="s">
        <v>114</v>
      </c>
      <c r="R237" s="74" t="s">
        <v>114</v>
      </c>
      <c r="S237" s="54">
        <v>2627.142</v>
      </c>
    </row>
    <row r="238" spans="1:19" ht="13.5">
      <c r="A238" s="53">
        <v>31746</v>
      </c>
      <c r="B238" s="54">
        <v>5632.748</v>
      </c>
      <c r="C238" s="74" t="s">
        <v>114</v>
      </c>
      <c r="D238" s="54">
        <v>68.647</v>
      </c>
      <c r="E238" s="54">
        <v>1234.38</v>
      </c>
      <c r="F238" s="74" t="s">
        <v>114</v>
      </c>
      <c r="G238" s="54">
        <v>787.485</v>
      </c>
      <c r="H238" s="54">
        <v>439.013</v>
      </c>
      <c r="I238" s="74" t="s">
        <v>114</v>
      </c>
      <c r="J238" s="54">
        <v>142.106</v>
      </c>
      <c r="K238" s="74" t="s">
        <v>114</v>
      </c>
      <c r="L238" s="74" t="s">
        <v>114</v>
      </c>
      <c r="M238" s="74" t="s">
        <v>114</v>
      </c>
      <c r="N238" s="74" t="s">
        <v>114</v>
      </c>
      <c r="O238" s="74" t="s">
        <v>114</v>
      </c>
      <c r="P238" s="74" t="s">
        <v>114</v>
      </c>
      <c r="Q238" s="74" t="s">
        <v>114</v>
      </c>
      <c r="R238" s="74" t="s">
        <v>114</v>
      </c>
      <c r="S238" s="54">
        <v>2671.631</v>
      </c>
    </row>
    <row r="239" spans="1:19" ht="13.5">
      <c r="A239" s="53">
        <v>31777</v>
      </c>
      <c r="B239" s="54">
        <v>5773.791</v>
      </c>
      <c r="C239" s="74" t="s">
        <v>114</v>
      </c>
      <c r="D239" s="54">
        <v>94.901</v>
      </c>
      <c r="E239" s="54">
        <v>1223.499</v>
      </c>
      <c r="F239" s="74" t="s">
        <v>114</v>
      </c>
      <c r="G239" s="54">
        <v>763.945</v>
      </c>
      <c r="H239" s="54">
        <v>457.559</v>
      </c>
      <c r="I239" s="74" t="s">
        <v>114</v>
      </c>
      <c r="J239" s="54">
        <v>146.434</v>
      </c>
      <c r="K239" s="74" t="s">
        <v>114</v>
      </c>
      <c r="L239" s="74" t="s">
        <v>114</v>
      </c>
      <c r="M239" s="74" t="s">
        <v>114</v>
      </c>
      <c r="N239" s="74" t="s">
        <v>114</v>
      </c>
      <c r="O239" s="74" t="s">
        <v>114</v>
      </c>
      <c r="P239" s="74" t="s">
        <v>114</v>
      </c>
      <c r="Q239" s="74" t="s">
        <v>114</v>
      </c>
      <c r="R239" s="74" t="s">
        <v>114</v>
      </c>
      <c r="S239" s="54">
        <v>2686.338</v>
      </c>
    </row>
    <row r="240" spans="1:19" ht="13.5">
      <c r="A240" s="53">
        <v>31808</v>
      </c>
      <c r="B240" s="54">
        <v>5933.423</v>
      </c>
      <c r="C240" s="74" t="s">
        <v>114</v>
      </c>
      <c r="D240" s="54">
        <v>90.063</v>
      </c>
      <c r="E240" s="54">
        <v>1278.28</v>
      </c>
      <c r="F240" s="74" t="s">
        <v>114</v>
      </c>
      <c r="G240" s="54">
        <v>805.824</v>
      </c>
      <c r="H240" s="54">
        <v>470.38</v>
      </c>
      <c r="I240" s="74" t="s">
        <v>114</v>
      </c>
      <c r="J240" s="54">
        <v>137.888</v>
      </c>
      <c r="K240" s="74" t="s">
        <v>114</v>
      </c>
      <c r="L240" s="74" t="s">
        <v>114</v>
      </c>
      <c r="M240" s="74" t="s">
        <v>114</v>
      </c>
      <c r="N240" s="74" t="s">
        <v>114</v>
      </c>
      <c r="O240" s="74" t="s">
        <v>114</v>
      </c>
      <c r="P240" s="74" t="s">
        <v>114</v>
      </c>
      <c r="Q240" s="74" t="s">
        <v>114</v>
      </c>
      <c r="R240" s="74" t="s">
        <v>114</v>
      </c>
      <c r="S240" s="54">
        <v>2782.435</v>
      </c>
    </row>
    <row r="241" spans="1:19" ht="13.5">
      <c r="A241" s="53">
        <v>31836</v>
      </c>
      <c r="B241" s="54">
        <v>6161.582</v>
      </c>
      <c r="C241" s="74" t="s">
        <v>114</v>
      </c>
      <c r="D241" s="54">
        <v>79.577</v>
      </c>
      <c r="E241" s="54">
        <v>1291.621</v>
      </c>
      <c r="F241" s="74" t="s">
        <v>114</v>
      </c>
      <c r="G241" s="54">
        <v>747.392</v>
      </c>
      <c r="H241" s="54">
        <v>467.054</v>
      </c>
      <c r="I241" s="74" t="s">
        <v>114</v>
      </c>
      <c r="J241" s="54">
        <v>132.206</v>
      </c>
      <c r="K241" s="74" t="s">
        <v>114</v>
      </c>
      <c r="L241" s="74" t="s">
        <v>114</v>
      </c>
      <c r="M241" s="74" t="s">
        <v>114</v>
      </c>
      <c r="N241" s="74" t="s">
        <v>114</v>
      </c>
      <c r="O241" s="74" t="s">
        <v>114</v>
      </c>
      <c r="P241" s="74" t="s">
        <v>114</v>
      </c>
      <c r="Q241" s="74" t="s">
        <v>114</v>
      </c>
      <c r="R241" s="74" t="s">
        <v>114</v>
      </c>
      <c r="S241" s="54">
        <v>2717.85</v>
      </c>
    </row>
    <row r="242" spans="1:19" ht="13.5">
      <c r="A242" s="53">
        <v>31867</v>
      </c>
      <c r="B242" s="54">
        <v>6238.024</v>
      </c>
      <c r="C242" s="74" t="s">
        <v>114</v>
      </c>
      <c r="D242" s="54">
        <v>81.573</v>
      </c>
      <c r="E242" s="54">
        <v>1307.705</v>
      </c>
      <c r="F242" s="74" t="s">
        <v>114</v>
      </c>
      <c r="G242" s="54">
        <v>729.373</v>
      </c>
      <c r="H242" s="54">
        <v>478.959</v>
      </c>
      <c r="I242" s="74" t="s">
        <v>114</v>
      </c>
      <c r="J242" s="54">
        <v>139.556</v>
      </c>
      <c r="K242" s="74" t="s">
        <v>114</v>
      </c>
      <c r="L242" s="74" t="s">
        <v>114</v>
      </c>
      <c r="M242" s="74" t="s">
        <v>114</v>
      </c>
      <c r="N242" s="74" t="s">
        <v>114</v>
      </c>
      <c r="O242" s="74" t="s">
        <v>114</v>
      </c>
      <c r="P242" s="74" t="s">
        <v>114</v>
      </c>
      <c r="Q242" s="74" t="s">
        <v>114</v>
      </c>
      <c r="R242" s="74" t="s">
        <v>114</v>
      </c>
      <c r="S242" s="54">
        <v>2737.166</v>
      </c>
    </row>
    <row r="243" spans="1:19" ht="13.5">
      <c r="A243" s="53">
        <v>31897</v>
      </c>
      <c r="B243" s="54">
        <v>6306.487</v>
      </c>
      <c r="C243" s="74" t="s">
        <v>114</v>
      </c>
      <c r="D243" s="54">
        <v>85.283</v>
      </c>
      <c r="E243" s="54">
        <v>1361.948</v>
      </c>
      <c r="F243" s="74" t="s">
        <v>114</v>
      </c>
      <c r="G243" s="54">
        <v>683.949</v>
      </c>
      <c r="H243" s="54">
        <v>465.963</v>
      </c>
      <c r="I243" s="74" t="s">
        <v>114</v>
      </c>
      <c r="J243" s="54">
        <v>137.851</v>
      </c>
      <c r="K243" s="74" t="s">
        <v>114</v>
      </c>
      <c r="L243" s="74" t="s">
        <v>114</v>
      </c>
      <c r="M243" s="74" t="s">
        <v>114</v>
      </c>
      <c r="N243" s="74" t="s">
        <v>114</v>
      </c>
      <c r="O243" s="74" t="s">
        <v>114</v>
      </c>
      <c r="P243" s="74" t="s">
        <v>114</v>
      </c>
      <c r="Q243" s="74" t="s">
        <v>114</v>
      </c>
      <c r="R243" s="74" t="s">
        <v>114</v>
      </c>
      <c r="S243" s="54">
        <v>2734.994</v>
      </c>
    </row>
    <row r="244" spans="1:19" ht="13.5">
      <c r="A244" s="53">
        <v>31928</v>
      </c>
      <c r="B244" s="54">
        <v>6389.769</v>
      </c>
      <c r="C244" s="74" t="s">
        <v>114</v>
      </c>
      <c r="D244" s="54">
        <v>83.159</v>
      </c>
      <c r="E244" s="54">
        <v>1441.933</v>
      </c>
      <c r="F244" s="74" t="s">
        <v>114</v>
      </c>
      <c r="G244" s="54">
        <v>700.986</v>
      </c>
      <c r="H244" s="54">
        <v>516.532</v>
      </c>
      <c r="I244" s="74" t="s">
        <v>114</v>
      </c>
      <c r="J244" s="54">
        <v>142.435</v>
      </c>
      <c r="K244" s="74" t="s">
        <v>114</v>
      </c>
      <c r="L244" s="74" t="s">
        <v>114</v>
      </c>
      <c r="M244" s="74" t="s">
        <v>114</v>
      </c>
      <c r="N244" s="74" t="s">
        <v>114</v>
      </c>
      <c r="O244" s="74" t="s">
        <v>114</v>
      </c>
      <c r="P244" s="74" t="s">
        <v>114</v>
      </c>
      <c r="Q244" s="74" t="s">
        <v>114</v>
      </c>
      <c r="R244" s="74" t="s">
        <v>114</v>
      </c>
      <c r="S244" s="54">
        <v>2885.045</v>
      </c>
    </row>
    <row r="245" spans="1:19" ht="13.5">
      <c r="A245" s="53">
        <v>31958</v>
      </c>
      <c r="B245" s="54">
        <v>6592.233</v>
      </c>
      <c r="C245" s="74" t="s">
        <v>114</v>
      </c>
      <c r="D245" s="54">
        <v>82.485</v>
      </c>
      <c r="E245" s="54">
        <v>1495.166</v>
      </c>
      <c r="F245" s="74" t="s">
        <v>114</v>
      </c>
      <c r="G245" s="54">
        <v>685.07</v>
      </c>
      <c r="H245" s="54">
        <v>426.343</v>
      </c>
      <c r="I245" s="74" t="s">
        <v>114</v>
      </c>
      <c r="J245" s="54">
        <v>140.368</v>
      </c>
      <c r="K245" s="74" t="s">
        <v>114</v>
      </c>
      <c r="L245" s="74" t="s">
        <v>114</v>
      </c>
      <c r="M245" s="74" t="s">
        <v>114</v>
      </c>
      <c r="N245" s="74" t="s">
        <v>114</v>
      </c>
      <c r="O245" s="74" t="s">
        <v>114</v>
      </c>
      <c r="P245" s="74" t="s">
        <v>114</v>
      </c>
      <c r="Q245" s="74" t="s">
        <v>114</v>
      </c>
      <c r="R245" s="74" t="s">
        <v>114</v>
      </c>
      <c r="S245" s="54">
        <v>2829.432</v>
      </c>
    </row>
    <row r="246" spans="1:19" ht="13.5">
      <c r="A246" s="53">
        <v>31989</v>
      </c>
      <c r="B246" s="54">
        <v>6621.429</v>
      </c>
      <c r="C246" s="74" t="s">
        <v>114</v>
      </c>
      <c r="D246" s="54">
        <v>80.891</v>
      </c>
      <c r="E246" s="54">
        <v>1363.023</v>
      </c>
      <c r="F246" s="74" t="s">
        <v>114</v>
      </c>
      <c r="G246" s="54">
        <v>766.231</v>
      </c>
      <c r="H246" s="54">
        <v>412.812</v>
      </c>
      <c r="I246" s="74" t="s">
        <v>114</v>
      </c>
      <c r="J246" s="54">
        <v>138.873</v>
      </c>
      <c r="K246" s="74" t="s">
        <v>114</v>
      </c>
      <c r="L246" s="74" t="s">
        <v>114</v>
      </c>
      <c r="M246" s="74" t="s">
        <v>114</v>
      </c>
      <c r="N246" s="74" t="s">
        <v>114</v>
      </c>
      <c r="O246" s="74" t="s">
        <v>114</v>
      </c>
      <c r="P246" s="74" t="s">
        <v>114</v>
      </c>
      <c r="Q246" s="74" t="s">
        <v>114</v>
      </c>
      <c r="R246" s="74" t="s">
        <v>114</v>
      </c>
      <c r="S246" s="54">
        <v>2761.83</v>
      </c>
    </row>
    <row r="247" spans="1:19" ht="13.5">
      <c r="A247" s="53">
        <v>32020</v>
      </c>
      <c r="B247" s="54">
        <v>6663.38</v>
      </c>
      <c r="C247" s="74" t="s">
        <v>114</v>
      </c>
      <c r="D247" s="54">
        <v>83.667</v>
      </c>
      <c r="E247" s="54">
        <v>1456.152</v>
      </c>
      <c r="F247" s="74" t="s">
        <v>114</v>
      </c>
      <c r="G247" s="54">
        <v>754.668</v>
      </c>
      <c r="H247" s="54">
        <v>414.743</v>
      </c>
      <c r="I247" s="74" t="s">
        <v>114</v>
      </c>
      <c r="J247" s="54">
        <v>141.293</v>
      </c>
      <c r="K247" s="74" t="s">
        <v>114</v>
      </c>
      <c r="L247" s="74" t="s">
        <v>114</v>
      </c>
      <c r="M247" s="74" t="s">
        <v>114</v>
      </c>
      <c r="N247" s="74" t="s">
        <v>114</v>
      </c>
      <c r="O247" s="74" t="s">
        <v>114</v>
      </c>
      <c r="P247" s="74" t="s">
        <v>114</v>
      </c>
      <c r="Q247" s="74" t="s">
        <v>114</v>
      </c>
      <c r="R247" s="74" t="s">
        <v>114</v>
      </c>
      <c r="S247" s="54">
        <v>2850.523</v>
      </c>
    </row>
    <row r="248" spans="1:19" ht="13.5">
      <c r="A248" s="53">
        <v>32050</v>
      </c>
      <c r="B248" s="54">
        <v>6817.404</v>
      </c>
      <c r="C248" s="74" t="s">
        <v>114</v>
      </c>
      <c r="D248" s="54">
        <v>80.875</v>
      </c>
      <c r="E248" s="54">
        <v>1471.201</v>
      </c>
      <c r="F248" s="74" t="s">
        <v>114</v>
      </c>
      <c r="G248" s="54">
        <v>778.785</v>
      </c>
      <c r="H248" s="54">
        <v>432.27</v>
      </c>
      <c r="I248" s="74" t="s">
        <v>114</v>
      </c>
      <c r="J248" s="54">
        <v>141.299</v>
      </c>
      <c r="K248" s="74" t="s">
        <v>114</v>
      </c>
      <c r="L248" s="74" t="s">
        <v>114</v>
      </c>
      <c r="M248" s="74" t="s">
        <v>114</v>
      </c>
      <c r="N248" s="74" t="s">
        <v>114</v>
      </c>
      <c r="O248" s="74" t="s">
        <v>114</v>
      </c>
      <c r="P248" s="74" t="s">
        <v>114</v>
      </c>
      <c r="Q248" s="74" t="s">
        <v>114</v>
      </c>
      <c r="R248" s="74" t="s">
        <v>114</v>
      </c>
      <c r="S248" s="54">
        <v>2904.43</v>
      </c>
    </row>
    <row r="249" spans="1:19" ht="13.5">
      <c r="A249" s="53">
        <v>32081</v>
      </c>
      <c r="B249" s="74" t="s">
        <v>114</v>
      </c>
      <c r="C249" s="74" t="s">
        <v>114</v>
      </c>
      <c r="D249" s="54">
        <v>78.103</v>
      </c>
      <c r="E249" s="54">
        <v>1481.559</v>
      </c>
      <c r="F249" s="74" t="s">
        <v>114</v>
      </c>
      <c r="G249" s="54">
        <v>760.717</v>
      </c>
      <c r="H249" s="54">
        <v>411.23</v>
      </c>
      <c r="I249" s="74" t="s">
        <v>114</v>
      </c>
      <c r="J249" s="54">
        <v>140.336</v>
      </c>
      <c r="K249" s="74" t="s">
        <v>114</v>
      </c>
      <c r="L249" s="74" t="s">
        <v>114</v>
      </c>
      <c r="M249" s="74" t="s">
        <v>114</v>
      </c>
      <c r="N249" s="74" t="s">
        <v>114</v>
      </c>
      <c r="O249" s="74" t="s">
        <v>114</v>
      </c>
      <c r="P249" s="74" t="s">
        <v>114</v>
      </c>
      <c r="Q249" s="74" t="s">
        <v>114</v>
      </c>
      <c r="R249" s="74" t="s">
        <v>114</v>
      </c>
      <c r="S249" s="54">
        <v>2871.945</v>
      </c>
    </row>
    <row r="250" spans="1:19" ht="13.5">
      <c r="A250" s="53">
        <v>32111</v>
      </c>
      <c r="B250" s="74" t="s">
        <v>114</v>
      </c>
      <c r="C250" s="74" t="s">
        <v>114</v>
      </c>
      <c r="D250" s="54">
        <v>81.5</v>
      </c>
      <c r="E250" s="54">
        <v>1457.879</v>
      </c>
      <c r="F250" s="74" t="s">
        <v>114</v>
      </c>
      <c r="G250" s="54">
        <v>763.543</v>
      </c>
      <c r="H250" s="54">
        <v>418.966</v>
      </c>
      <c r="I250" s="74" t="s">
        <v>114</v>
      </c>
      <c r="J250" s="54">
        <v>135.158</v>
      </c>
      <c r="K250" s="74" t="s">
        <v>114</v>
      </c>
      <c r="L250" s="74" t="s">
        <v>114</v>
      </c>
      <c r="M250" s="74" t="s">
        <v>114</v>
      </c>
      <c r="N250" s="74" t="s">
        <v>114</v>
      </c>
      <c r="O250" s="74" t="s">
        <v>114</v>
      </c>
      <c r="P250" s="74" t="s">
        <v>114</v>
      </c>
      <c r="Q250" s="74" t="s">
        <v>114</v>
      </c>
      <c r="R250" s="74" t="s">
        <v>114</v>
      </c>
      <c r="S250" s="54">
        <v>2857.046</v>
      </c>
    </row>
    <row r="251" spans="1:19" ht="13.5">
      <c r="A251" s="53">
        <v>32142</v>
      </c>
      <c r="B251" s="74" t="s">
        <v>114</v>
      </c>
      <c r="C251" s="74" t="s">
        <v>114</v>
      </c>
      <c r="D251" s="54">
        <v>106.493</v>
      </c>
      <c r="E251" s="54">
        <v>1485.088</v>
      </c>
      <c r="F251" s="74" t="s">
        <v>114</v>
      </c>
      <c r="G251" s="54">
        <v>753.079</v>
      </c>
      <c r="H251" s="54">
        <v>434.407</v>
      </c>
      <c r="I251" s="74" t="s">
        <v>114</v>
      </c>
      <c r="J251" s="54">
        <v>132.474</v>
      </c>
      <c r="K251" s="74" t="s">
        <v>114</v>
      </c>
      <c r="L251" s="74" t="s">
        <v>114</v>
      </c>
      <c r="M251" s="74" t="s">
        <v>114</v>
      </c>
      <c r="N251" s="74" t="s">
        <v>114</v>
      </c>
      <c r="O251" s="74" t="s">
        <v>114</v>
      </c>
      <c r="P251" s="74" t="s">
        <v>114</v>
      </c>
      <c r="Q251" s="74" t="s">
        <v>114</v>
      </c>
      <c r="R251" s="74" t="s">
        <v>114</v>
      </c>
      <c r="S251" s="54">
        <v>2911.541</v>
      </c>
    </row>
    <row r="252" spans="1:19" ht="13.5">
      <c r="A252" s="53">
        <v>32173</v>
      </c>
      <c r="B252" s="54">
        <v>7215.254</v>
      </c>
      <c r="C252" s="74" t="s">
        <v>114</v>
      </c>
      <c r="D252" s="54">
        <v>102.302</v>
      </c>
      <c r="E252" s="54">
        <v>1573.802</v>
      </c>
      <c r="F252" s="74" t="s">
        <v>114</v>
      </c>
      <c r="G252" s="54">
        <v>759.615</v>
      </c>
      <c r="H252" s="54">
        <v>433.761</v>
      </c>
      <c r="I252" s="74" t="s">
        <v>114</v>
      </c>
      <c r="J252" s="54">
        <v>99.294</v>
      </c>
      <c r="K252" s="74" t="s">
        <v>114</v>
      </c>
      <c r="L252" s="74" t="s">
        <v>114</v>
      </c>
      <c r="M252" s="74" t="s">
        <v>114</v>
      </c>
      <c r="N252" s="74" t="s">
        <v>114</v>
      </c>
      <c r="O252" s="74" t="s">
        <v>114</v>
      </c>
      <c r="P252" s="74" t="s">
        <v>114</v>
      </c>
      <c r="Q252" s="74" t="s">
        <v>114</v>
      </c>
      <c r="R252" s="74" t="s">
        <v>114</v>
      </c>
      <c r="S252" s="54">
        <v>2968.774</v>
      </c>
    </row>
    <row r="253" spans="1:19" ht="13.5">
      <c r="A253" s="53">
        <v>32202</v>
      </c>
      <c r="B253" s="54">
        <v>7196.278</v>
      </c>
      <c r="C253" s="74" t="s">
        <v>114</v>
      </c>
      <c r="D253" s="54">
        <v>92.468</v>
      </c>
      <c r="E253" s="54">
        <v>1520.963</v>
      </c>
      <c r="F253" s="74" t="s">
        <v>114</v>
      </c>
      <c r="G253" s="54">
        <v>741.741</v>
      </c>
      <c r="H253" s="54">
        <v>425.006</v>
      </c>
      <c r="I253" s="74" t="s">
        <v>114</v>
      </c>
      <c r="J253" s="54">
        <v>97.401</v>
      </c>
      <c r="K253" s="74" t="s">
        <v>114</v>
      </c>
      <c r="L253" s="74" t="s">
        <v>114</v>
      </c>
      <c r="M253" s="74" t="s">
        <v>114</v>
      </c>
      <c r="N253" s="74" t="s">
        <v>114</v>
      </c>
      <c r="O253" s="74" t="s">
        <v>114</v>
      </c>
      <c r="P253" s="74" t="s">
        <v>114</v>
      </c>
      <c r="Q253" s="74" t="s">
        <v>114</v>
      </c>
      <c r="R253" s="74" t="s">
        <v>114</v>
      </c>
      <c r="S253" s="54">
        <v>2877.579</v>
      </c>
    </row>
    <row r="254" spans="1:19" ht="13.5">
      <c r="A254" s="53">
        <v>32233</v>
      </c>
      <c r="B254" s="54">
        <v>7304.979</v>
      </c>
      <c r="C254" s="74" t="s">
        <v>114</v>
      </c>
      <c r="D254" s="54">
        <v>89.122</v>
      </c>
      <c r="E254" s="54">
        <v>1524.965</v>
      </c>
      <c r="F254" s="74" t="s">
        <v>114</v>
      </c>
      <c r="G254" s="54">
        <v>751.64</v>
      </c>
      <c r="H254" s="54">
        <v>382.748</v>
      </c>
      <c r="I254" s="74" t="s">
        <v>114</v>
      </c>
      <c r="J254" s="54">
        <v>96.812</v>
      </c>
      <c r="K254" s="74" t="s">
        <v>114</v>
      </c>
      <c r="L254" s="74" t="s">
        <v>114</v>
      </c>
      <c r="M254" s="74" t="s">
        <v>114</v>
      </c>
      <c r="N254" s="74" t="s">
        <v>114</v>
      </c>
      <c r="O254" s="74" t="s">
        <v>114</v>
      </c>
      <c r="P254" s="74" t="s">
        <v>114</v>
      </c>
      <c r="Q254" s="74" t="s">
        <v>114</v>
      </c>
      <c r="R254" s="74" t="s">
        <v>114</v>
      </c>
      <c r="S254" s="54">
        <v>3845.287</v>
      </c>
    </row>
    <row r="255" spans="1:19" ht="13.5">
      <c r="A255" s="53">
        <v>32263</v>
      </c>
      <c r="B255" s="54">
        <v>7478.936</v>
      </c>
      <c r="C255" s="74" t="s">
        <v>114</v>
      </c>
      <c r="D255" s="54">
        <v>96.906</v>
      </c>
      <c r="E255" s="54">
        <v>1618.553</v>
      </c>
      <c r="F255" s="74" t="s">
        <v>114</v>
      </c>
      <c r="G255" s="54">
        <v>913.856</v>
      </c>
      <c r="H255" s="54">
        <v>389.161</v>
      </c>
      <c r="I255" s="74" t="s">
        <v>114</v>
      </c>
      <c r="J255" s="54">
        <v>98.719</v>
      </c>
      <c r="K255" s="74" t="s">
        <v>114</v>
      </c>
      <c r="L255" s="74" t="s">
        <v>114</v>
      </c>
      <c r="M255" s="74" t="s">
        <v>114</v>
      </c>
      <c r="N255" s="74" t="s">
        <v>114</v>
      </c>
      <c r="O255" s="74" t="s">
        <v>114</v>
      </c>
      <c r="P255" s="74" t="s">
        <v>114</v>
      </c>
      <c r="Q255" s="74" t="s">
        <v>114</v>
      </c>
      <c r="R255" s="74" t="s">
        <v>114</v>
      </c>
      <c r="S255" s="54">
        <v>3117.195</v>
      </c>
    </row>
    <row r="256" spans="1:19" ht="13.5">
      <c r="A256" s="53">
        <v>32294</v>
      </c>
      <c r="B256" s="54">
        <v>7511.193</v>
      </c>
      <c r="C256" s="74" t="s">
        <v>114</v>
      </c>
      <c r="D256" s="54">
        <v>89.615</v>
      </c>
      <c r="E256" s="54">
        <v>1590.845</v>
      </c>
      <c r="F256" s="74" t="s">
        <v>114</v>
      </c>
      <c r="G256" s="54">
        <v>1099.397</v>
      </c>
      <c r="H256" s="54">
        <v>419.763</v>
      </c>
      <c r="I256" s="74" t="s">
        <v>114</v>
      </c>
      <c r="J256" s="74" t="s">
        <v>114</v>
      </c>
      <c r="K256" s="74" t="s">
        <v>114</v>
      </c>
      <c r="L256" s="74" t="s">
        <v>114</v>
      </c>
      <c r="M256" s="74" t="s">
        <v>114</v>
      </c>
      <c r="N256" s="74" t="s">
        <v>114</v>
      </c>
      <c r="O256" s="74" t="s">
        <v>114</v>
      </c>
      <c r="P256" s="74" t="s">
        <v>114</v>
      </c>
      <c r="Q256" s="74" t="s">
        <v>114</v>
      </c>
      <c r="R256" s="74" t="s">
        <v>114</v>
      </c>
      <c r="S256" s="54">
        <v>3199.62</v>
      </c>
    </row>
    <row r="257" spans="1:19" ht="13.5">
      <c r="A257" s="53">
        <v>32324</v>
      </c>
      <c r="B257" s="54">
        <v>7716.827</v>
      </c>
      <c r="C257" s="74" t="s">
        <v>114</v>
      </c>
      <c r="D257" s="54">
        <v>87.082</v>
      </c>
      <c r="E257" s="54">
        <v>1643.718</v>
      </c>
      <c r="F257" s="74" t="s">
        <v>114</v>
      </c>
      <c r="G257" s="54">
        <v>1032.244</v>
      </c>
      <c r="H257" s="54">
        <v>512.215</v>
      </c>
      <c r="I257" s="74" t="s">
        <v>114</v>
      </c>
      <c r="J257" s="74" t="s">
        <v>114</v>
      </c>
      <c r="K257" s="74" t="s">
        <v>114</v>
      </c>
      <c r="L257" s="74" t="s">
        <v>114</v>
      </c>
      <c r="M257" s="74" t="s">
        <v>114</v>
      </c>
      <c r="N257" s="74" t="s">
        <v>114</v>
      </c>
      <c r="O257" s="74" t="s">
        <v>114</v>
      </c>
      <c r="P257" s="74" t="s">
        <v>114</v>
      </c>
      <c r="Q257" s="74" t="s">
        <v>114</v>
      </c>
      <c r="R257" s="74" t="s">
        <v>114</v>
      </c>
      <c r="S257" s="54">
        <v>3275.259</v>
      </c>
    </row>
    <row r="258" spans="1:19" ht="13.5">
      <c r="A258" s="53">
        <v>32355</v>
      </c>
      <c r="B258" s="54">
        <v>7763.228</v>
      </c>
      <c r="C258" s="74" t="s">
        <v>114</v>
      </c>
      <c r="D258" s="54">
        <v>105.422</v>
      </c>
      <c r="E258" s="54">
        <v>1626.37</v>
      </c>
      <c r="F258" s="54">
        <v>330.967</v>
      </c>
      <c r="G258" s="54">
        <v>1012.354</v>
      </c>
      <c r="H258" s="54">
        <v>309.811</v>
      </c>
      <c r="I258" s="54">
        <v>27.215</v>
      </c>
      <c r="J258" s="74" t="s">
        <v>114</v>
      </c>
      <c r="K258" s="74" t="s">
        <v>114</v>
      </c>
      <c r="L258" s="74" t="s">
        <v>114</v>
      </c>
      <c r="M258" s="74" t="s">
        <v>114</v>
      </c>
      <c r="N258" s="74" t="s">
        <v>114</v>
      </c>
      <c r="O258" s="74" t="s">
        <v>114</v>
      </c>
      <c r="P258" s="74" t="s">
        <v>114</v>
      </c>
      <c r="Q258" s="74" t="s">
        <v>114</v>
      </c>
      <c r="R258" s="74" t="s">
        <v>114</v>
      </c>
      <c r="S258" s="54">
        <v>3412.139</v>
      </c>
    </row>
    <row r="259" spans="1:19" ht="13.5">
      <c r="A259" s="53">
        <v>32386</v>
      </c>
      <c r="B259" s="54">
        <v>7699.183</v>
      </c>
      <c r="C259" s="74" t="s">
        <v>114</v>
      </c>
      <c r="D259" s="54">
        <v>114.063</v>
      </c>
      <c r="E259" s="54">
        <v>1620.267</v>
      </c>
      <c r="F259" s="54">
        <v>445.376</v>
      </c>
      <c r="G259" s="54">
        <v>984.676</v>
      </c>
      <c r="H259" s="54">
        <v>292.078</v>
      </c>
      <c r="I259" s="54">
        <v>48.978</v>
      </c>
      <c r="J259" s="74" t="s">
        <v>114</v>
      </c>
      <c r="K259" s="74" t="s">
        <v>114</v>
      </c>
      <c r="L259" s="74" t="s">
        <v>114</v>
      </c>
      <c r="M259" s="74" t="s">
        <v>114</v>
      </c>
      <c r="N259" s="74" t="s">
        <v>114</v>
      </c>
      <c r="O259" s="74" t="s">
        <v>114</v>
      </c>
      <c r="P259" s="74" t="s">
        <v>114</v>
      </c>
      <c r="Q259" s="74" t="s">
        <v>114</v>
      </c>
      <c r="R259" s="74" t="s">
        <v>114</v>
      </c>
      <c r="S259" s="54">
        <v>3505.438</v>
      </c>
    </row>
    <row r="260" spans="1:19" ht="13.5">
      <c r="A260" s="53">
        <v>32416</v>
      </c>
      <c r="B260" s="54">
        <v>7764.226</v>
      </c>
      <c r="C260" s="74" t="s">
        <v>114</v>
      </c>
      <c r="D260" s="54">
        <v>113.437</v>
      </c>
      <c r="E260" s="54">
        <v>1682.207</v>
      </c>
      <c r="F260" s="54">
        <v>599.515</v>
      </c>
      <c r="G260" s="54">
        <v>911.314</v>
      </c>
      <c r="H260" s="54">
        <v>619.371</v>
      </c>
      <c r="I260" s="54">
        <v>13.433</v>
      </c>
      <c r="J260" s="74" t="s">
        <v>114</v>
      </c>
      <c r="K260" s="74" t="s">
        <v>114</v>
      </c>
      <c r="L260" s="74" t="s">
        <v>114</v>
      </c>
      <c r="M260" s="74" t="s">
        <v>114</v>
      </c>
      <c r="N260" s="74" t="s">
        <v>114</v>
      </c>
      <c r="O260" s="74" t="s">
        <v>114</v>
      </c>
      <c r="P260" s="74" t="s">
        <v>114</v>
      </c>
      <c r="Q260" s="74" t="s">
        <v>114</v>
      </c>
      <c r="R260" s="74" t="s">
        <v>114</v>
      </c>
      <c r="S260" s="54">
        <v>3629.277</v>
      </c>
    </row>
    <row r="261" spans="1:19" ht="13.5">
      <c r="A261" s="53">
        <v>32447</v>
      </c>
      <c r="B261" s="54">
        <v>7938.377</v>
      </c>
      <c r="C261" s="74" t="s">
        <v>114</v>
      </c>
      <c r="D261" s="54">
        <v>105.394</v>
      </c>
      <c r="E261" s="54">
        <v>1715.506</v>
      </c>
      <c r="F261" s="54">
        <v>720.225</v>
      </c>
      <c r="G261" s="54">
        <v>948.126</v>
      </c>
      <c r="H261" s="54">
        <v>294.853</v>
      </c>
      <c r="I261" s="54">
        <v>18.74</v>
      </c>
      <c r="J261" s="74" t="s">
        <v>114</v>
      </c>
      <c r="K261" s="74" t="s">
        <v>114</v>
      </c>
      <c r="L261" s="74" t="s">
        <v>114</v>
      </c>
      <c r="M261" s="74" t="s">
        <v>114</v>
      </c>
      <c r="N261" s="74" t="s">
        <v>114</v>
      </c>
      <c r="O261" s="74" t="s">
        <v>114</v>
      </c>
      <c r="P261" s="74" t="s">
        <v>114</v>
      </c>
      <c r="Q261" s="74" t="s">
        <v>114</v>
      </c>
      <c r="R261" s="74" t="s">
        <v>114</v>
      </c>
      <c r="S261" s="54">
        <v>3802.844</v>
      </c>
    </row>
    <row r="262" spans="1:19" ht="13.5">
      <c r="A262" s="53">
        <v>32477</v>
      </c>
      <c r="B262" s="54">
        <v>8274.367</v>
      </c>
      <c r="C262" s="74" t="s">
        <v>114</v>
      </c>
      <c r="D262" s="54">
        <v>114.055</v>
      </c>
      <c r="E262" s="54">
        <v>1784.88</v>
      </c>
      <c r="F262" s="54">
        <v>735.86</v>
      </c>
      <c r="G262" s="54">
        <v>997.257</v>
      </c>
      <c r="H262" s="54">
        <v>285.748</v>
      </c>
      <c r="I262" s="54">
        <v>32.399</v>
      </c>
      <c r="J262" s="74" t="s">
        <v>114</v>
      </c>
      <c r="K262" s="74" t="s">
        <v>114</v>
      </c>
      <c r="L262" s="74" t="s">
        <v>114</v>
      </c>
      <c r="M262" s="74" t="s">
        <v>114</v>
      </c>
      <c r="N262" s="74" t="s">
        <v>114</v>
      </c>
      <c r="O262" s="74" t="s">
        <v>114</v>
      </c>
      <c r="P262" s="74" t="s">
        <v>114</v>
      </c>
      <c r="Q262" s="74" t="s">
        <v>114</v>
      </c>
      <c r="R262" s="74" t="s">
        <v>114</v>
      </c>
      <c r="S262" s="54">
        <v>3950.199</v>
      </c>
    </row>
    <row r="263" spans="1:19" ht="13.5">
      <c r="A263" s="53">
        <v>32508</v>
      </c>
      <c r="B263" s="54">
        <v>8621.341</v>
      </c>
      <c r="C263" s="74" t="s">
        <v>114</v>
      </c>
      <c r="D263" s="54">
        <v>152.886</v>
      </c>
      <c r="E263" s="54">
        <v>1897.722</v>
      </c>
      <c r="F263" s="54">
        <v>764.553</v>
      </c>
      <c r="G263" s="54">
        <v>1275.801</v>
      </c>
      <c r="H263" s="54">
        <v>248.717</v>
      </c>
      <c r="I263" s="54">
        <v>61.869</v>
      </c>
      <c r="J263" s="74" t="s">
        <v>114</v>
      </c>
      <c r="K263" s="74" t="s">
        <v>114</v>
      </c>
      <c r="L263" s="74" t="s">
        <v>114</v>
      </c>
      <c r="M263" s="74" t="s">
        <v>114</v>
      </c>
      <c r="N263" s="74" t="s">
        <v>114</v>
      </c>
      <c r="O263" s="74" t="s">
        <v>114</v>
      </c>
      <c r="P263" s="74" t="s">
        <v>114</v>
      </c>
      <c r="Q263" s="74" t="s">
        <v>114</v>
      </c>
      <c r="R263" s="74" t="s">
        <v>114</v>
      </c>
      <c r="S263" s="54">
        <v>4401.548</v>
      </c>
    </row>
    <row r="264" spans="1:19" ht="13.5">
      <c r="A264" s="53">
        <v>32539</v>
      </c>
      <c r="B264" s="54">
        <v>9043.102</v>
      </c>
      <c r="C264" s="74" t="s">
        <v>114</v>
      </c>
      <c r="D264" s="54">
        <v>139.769</v>
      </c>
      <c r="E264" s="54">
        <v>2010.012</v>
      </c>
      <c r="F264" s="54">
        <v>867.718</v>
      </c>
      <c r="G264" s="54">
        <v>1334.727</v>
      </c>
      <c r="H264" s="54">
        <v>242.929</v>
      </c>
      <c r="I264" s="54">
        <v>28.173</v>
      </c>
      <c r="J264" s="74" t="s">
        <v>114</v>
      </c>
      <c r="K264" s="74" t="s">
        <v>114</v>
      </c>
      <c r="L264" s="74" t="s">
        <v>114</v>
      </c>
      <c r="M264" s="74" t="s">
        <v>114</v>
      </c>
      <c r="N264" s="74" t="s">
        <v>114</v>
      </c>
      <c r="O264" s="74" t="s">
        <v>114</v>
      </c>
      <c r="P264" s="74" t="s">
        <v>114</v>
      </c>
      <c r="Q264" s="74" t="s">
        <v>114</v>
      </c>
      <c r="R264" s="74" t="s">
        <v>114</v>
      </c>
      <c r="S264" s="54">
        <v>4623.328</v>
      </c>
    </row>
    <row r="265" spans="1:19" ht="13.5">
      <c r="A265" s="53">
        <v>32567</v>
      </c>
      <c r="B265" s="54">
        <v>9324.786</v>
      </c>
      <c r="C265" s="74" t="s">
        <v>114</v>
      </c>
      <c r="D265" s="54">
        <v>120.214</v>
      </c>
      <c r="E265" s="54">
        <v>1962.739</v>
      </c>
      <c r="F265" s="54">
        <v>1018.752</v>
      </c>
      <c r="G265" s="54">
        <v>1420.422</v>
      </c>
      <c r="H265" s="54">
        <v>214.002</v>
      </c>
      <c r="I265" s="54">
        <v>31.369</v>
      </c>
      <c r="J265" s="74" t="s">
        <v>114</v>
      </c>
      <c r="K265" s="74" t="s">
        <v>114</v>
      </c>
      <c r="L265" s="74" t="s">
        <v>114</v>
      </c>
      <c r="M265" s="74" t="s">
        <v>114</v>
      </c>
      <c r="N265" s="74" t="s">
        <v>114</v>
      </c>
      <c r="O265" s="74" t="s">
        <v>114</v>
      </c>
      <c r="P265" s="74" t="s">
        <v>114</v>
      </c>
      <c r="Q265" s="74" t="s">
        <v>114</v>
      </c>
      <c r="R265" s="74" t="s">
        <v>114</v>
      </c>
      <c r="S265" s="54">
        <v>4767.498</v>
      </c>
    </row>
    <row r="266" spans="1:19" ht="13.5">
      <c r="A266" s="53">
        <v>32598</v>
      </c>
      <c r="B266" s="54">
        <v>9585.684</v>
      </c>
      <c r="C266" s="74" t="s">
        <v>114</v>
      </c>
      <c r="D266" s="54">
        <v>121.791</v>
      </c>
      <c r="E266" s="54">
        <v>1983.319</v>
      </c>
      <c r="F266" s="54">
        <v>1028.946</v>
      </c>
      <c r="G266" s="54">
        <v>1265.316</v>
      </c>
      <c r="H266" s="54">
        <v>193.481</v>
      </c>
      <c r="I266" s="54">
        <v>21.858</v>
      </c>
      <c r="J266" s="74" t="s">
        <v>114</v>
      </c>
      <c r="K266" s="74" t="s">
        <v>114</v>
      </c>
      <c r="L266" s="74" t="s">
        <v>114</v>
      </c>
      <c r="M266" s="74" t="s">
        <v>114</v>
      </c>
      <c r="N266" s="74" t="s">
        <v>114</v>
      </c>
      <c r="O266" s="74" t="s">
        <v>114</v>
      </c>
      <c r="P266" s="74" t="s">
        <v>114</v>
      </c>
      <c r="Q266" s="74" t="s">
        <v>114</v>
      </c>
      <c r="R266" s="74" t="s">
        <v>114</v>
      </c>
      <c r="S266" s="54">
        <v>4614.711</v>
      </c>
    </row>
    <row r="267" spans="1:19" ht="13.5">
      <c r="A267" s="53">
        <v>32628</v>
      </c>
      <c r="B267" s="54">
        <v>9518.741</v>
      </c>
      <c r="C267" s="74" t="s">
        <v>114</v>
      </c>
      <c r="D267" s="54">
        <v>123.926</v>
      </c>
      <c r="E267" s="54">
        <v>1975.11</v>
      </c>
      <c r="F267" s="54">
        <v>1090.722</v>
      </c>
      <c r="G267" s="54">
        <v>1024.579</v>
      </c>
      <c r="H267" s="54">
        <v>168.147</v>
      </c>
      <c r="I267" s="54">
        <v>11.151</v>
      </c>
      <c r="J267" s="74" t="s">
        <v>114</v>
      </c>
      <c r="K267" s="74" t="s">
        <v>114</v>
      </c>
      <c r="L267" s="74" t="s">
        <v>114</v>
      </c>
      <c r="M267" s="74" t="s">
        <v>114</v>
      </c>
      <c r="N267" s="74" t="s">
        <v>114</v>
      </c>
      <c r="O267" s="74" t="s">
        <v>114</v>
      </c>
      <c r="P267" s="74" t="s">
        <v>114</v>
      </c>
      <c r="Q267" s="74" t="s">
        <v>114</v>
      </c>
      <c r="R267" s="74" t="s">
        <v>114</v>
      </c>
      <c r="S267" s="54">
        <v>4393.635</v>
      </c>
    </row>
    <row r="268" spans="1:19" ht="13.5">
      <c r="A268" s="53">
        <v>32659</v>
      </c>
      <c r="B268" s="54">
        <v>9428.331</v>
      </c>
      <c r="C268" s="74" t="s">
        <v>114</v>
      </c>
      <c r="D268" s="54">
        <v>118.865</v>
      </c>
      <c r="E268" s="54">
        <v>1943.632</v>
      </c>
      <c r="F268" s="54">
        <v>1093.941</v>
      </c>
      <c r="G268" s="54">
        <v>1076.575</v>
      </c>
      <c r="H268" s="54">
        <v>134.738</v>
      </c>
      <c r="I268" s="54">
        <v>33.91</v>
      </c>
      <c r="J268" s="74" t="s">
        <v>114</v>
      </c>
      <c r="K268" s="74" t="s">
        <v>114</v>
      </c>
      <c r="L268" s="74" t="s">
        <v>114</v>
      </c>
      <c r="M268" s="74" t="s">
        <v>114</v>
      </c>
      <c r="N268" s="74" t="s">
        <v>114</v>
      </c>
      <c r="O268" s="74" t="s">
        <v>114</v>
      </c>
      <c r="P268" s="74" t="s">
        <v>114</v>
      </c>
      <c r="Q268" s="74" t="s">
        <v>114</v>
      </c>
      <c r="R268" s="74" t="s">
        <v>114</v>
      </c>
      <c r="S268" s="54">
        <v>4401.661</v>
      </c>
    </row>
    <row r="269" spans="1:19" ht="13.5">
      <c r="A269" s="53">
        <v>32689</v>
      </c>
      <c r="B269" s="54">
        <v>9620.027</v>
      </c>
      <c r="C269" s="74" t="s">
        <v>114</v>
      </c>
      <c r="D269" s="54">
        <v>119.944</v>
      </c>
      <c r="E269" s="54">
        <v>1974.946</v>
      </c>
      <c r="F269" s="54">
        <v>1094.37</v>
      </c>
      <c r="G269" s="54">
        <v>905.494</v>
      </c>
      <c r="H269" s="54">
        <v>34.97</v>
      </c>
      <c r="I269" s="54">
        <v>33.388</v>
      </c>
      <c r="J269" s="74" t="s">
        <v>114</v>
      </c>
      <c r="K269" s="74" t="s">
        <v>114</v>
      </c>
      <c r="L269" s="74" t="s">
        <v>114</v>
      </c>
      <c r="M269" s="74" t="s">
        <v>114</v>
      </c>
      <c r="N269" s="74" t="s">
        <v>114</v>
      </c>
      <c r="O269" s="74" t="s">
        <v>114</v>
      </c>
      <c r="P269" s="74" t="s">
        <v>114</v>
      </c>
      <c r="Q269" s="74" t="s">
        <v>114</v>
      </c>
      <c r="R269" s="74" t="s">
        <v>114</v>
      </c>
      <c r="S269" s="54">
        <v>4163.112</v>
      </c>
    </row>
    <row r="270" spans="1:19" ht="13.5">
      <c r="A270" s="53">
        <v>32720</v>
      </c>
      <c r="B270" s="54">
        <v>9567.559</v>
      </c>
      <c r="C270" s="74" t="s">
        <v>114</v>
      </c>
      <c r="D270" s="54">
        <v>126.866</v>
      </c>
      <c r="E270" s="54">
        <v>1911.106</v>
      </c>
      <c r="F270" s="54">
        <v>832.098</v>
      </c>
      <c r="G270" s="54">
        <v>1060.359</v>
      </c>
      <c r="H270" s="54">
        <v>28.868</v>
      </c>
      <c r="I270" s="54">
        <v>31.287</v>
      </c>
      <c r="J270" s="74" t="s">
        <v>114</v>
      </c>
      <c r="K270" s="74" t="s">
        <v>114</v>
      </c>
      <c r="L270" s="74" t="s">
        <v>114</v>
      </c>
      <c r="M270" s="74" t="s">
        <v>114</v>
      </c>
      <c r="N270" s="74" t="s">
        <v>114</v>
      </c>
      <c r="O270" s="74" t="s">
        <v>114</v>
      </c>
      <c r="P270" s="74" t="s">
        <v>114</v>
      </c>
      <c r="Q270" s="74" t="s">
        <v>114</v>
      </c>
      <c r="R270" s="74" t="s">
        <v>114</v>
      </c>
      <c r="S270" s="54">
        <v>3990.584</v>
      </c>
    </row>
    <row r="271" spans="1:19" ht="13.5">
      <c r="A271" s="53">
        <v>32751</v>
      </c>
      <c r="B271" s="54">
        <v>9654.263</v>
      </c>
      <c r="C271" s="74" t="s">
        <v>114</v>
      </c>
      <c r="D271" s="54">
        <v>130.249</v>
      </c>
      <c r="E271" s="54">
        <v>1874.58</v>
      </c>
      <c r="F271" s="54">
        <v>855.366</v>
      </c>
      <c r="G271" s="54">
        <v>919.183</v>
      </c>
      <c r="H271" s="54">
        <v>30.568</v>
      </c>
      <c r="I271" s="54">
        <v>39.386</v>
      </c>
      <c r="J271" s="74" t="s">
        <v>114</v>
      </c>
      <c r="K271" s="74" t="s">
        <v>114</v>
      </c>
      <c r="L271" s="74" t="s">
        <v>114</v>
      </c>
      <c r="M271" s="74" t="s">
        <v>114</v>
      </c>
      <c r="N271" s="74" t="s">
        <v>114</v>
      </c>
      <c r="O271" s="74" t="s">
        <v>114</v>
      </c>
      <c r="P271" s="74" t="s">
        <v>114</v>
      </c>
      <c r="Q271" s="74" t="s">
        <v>114</v>
      </c>
      <c r="R271" s="74" t="s">
        <v>114</v>
      </c>
      <c r="S271" s="54">
        <v>3849.332</v>
      </c>
    </row>
    <row r="272" spans="1:19" ht="13.5">
      <c r="A272" s="53">
        <v>32781</v>
      </c>
      <c r="B272" s="54">
        <v>9762.455</v>
      </c>
      <c r="C272" s="74" t="s">
        <v>114</v>
      </c>
      <c r="D272" s="54">
        <v>124.057</v>
      </c>
      <c r="E272" s="54">
        <v>1904.797</v>
      </c>
      <c r="F272" s="54">
        <v>614.378</v>
      </c>
      <c r="G272" s="54">
        <v>740.422</v>
      </c>
      <c r="H272" s="54">
        <v>30.399</v>
      </c>
      <c r="I272" s="54">
        <v>26.759</v>
      </c>
      <c r="J272" s="74" t="s">
        <v>114</v>
      </c>
      <c r="K272" s="74" t="s">
        <v>114</v>
      </c>
      <c r="L272" s="74" t="s">
        <v>114</v>
      </c>
      <c r="M272" s="74" t="s">
        <v>114</v>
      </c>
      <c r="N272" s="74" t="s">
        <v>114</v>
      </c>
      <c r="O272" s="74" t="s">
        <v>114</v>
      </c>
      <c r="P272" s="74" t="s">
        <v>114</v>
      </c>
      <c r="Q272" s="74" t="s">
        <v>114</v>
      </c>
      <c r="R272" s="74" t="s">
        <v>114</v>
      </c>
      <c r="S272" s="54">
        <v>3440.812</v>
      </c>
    </row>
    <row r="273" spans="1:19" ht="13.5">
      <c r="A273" s="53">
        <v>32812</v>
      </c>
      <c r="B273" s="54">
        <v>9659.208</v>
      </c>
      <c r="C273" s="74" t="s">
        <v>114</v>
      </c>
      <c r="D273" s="54">
        <v>119.391</v>
      </c>
      <c r="E273" s="54">
        <v>1915.457</v>
      </c>
      <c r="F273" s="54">
        <v>576.806</v>
      </c>
      <c r="G273" s="54">
        <v>785.032</v>
      </c>
      <c r="H273" s="54">
        <v>21.465</v>
      </c>
      <c r="I273" s="54">
        <v>50.325</v>
      </c>
      <c r="J273" s="74" t="s">
        <v>114</v>
      </c>
      <c r="K273" s="74" t="s">
        <v>114</v>
      </c>
      <c r="L273" s="74" t="s">
        <v>114</v>
      </c>
      <c r="M273" s="74" t="s">
        <v>114</v>
      </c>
      <c r="N273" s="74" t="s">
        <v>114</v>
      </c>
      <c r="O273" s="74" t="s">
        <v>114</v>
      </c>
      <c r="P273" s="74" t="s">
        <v>114</v>
      </c>
      <c r="Q273" s="74" t="s">
        <v>114</v>
      </c>
      <c r="R273" s="74" t="s">
        <v>114</v>
      </c>
      <c r="S273" s="54">
        <v>3468.656</v>
      </c>
    </row>
    <row r="274" spans="1:19" ht="13.5">
      <c r="A274" s="53">
        <v>32842</v>
      </c>
      <c r="B274" s="54">
        <v>9757.867</v>
      </c>
      <c r="C274" s="74" t="s">
        <v>114</v>
      </c>
      <c r="D274" s="54">
        <v>126.583</v>
      </c>
      <c r="E274" s="54">
        <v>1918.68</v>
      </c>
      <c r="F274" s="54">
        <v>595.59</v>
      </c>
      <c r="G274" s="54">
        <v>941.059</v>
      </c>
      <c r="H274" s="54">
        <v>5.983</v>
      </c>
      <c r="I274" s="54">
        <v>50.932</v>
      </c>
      <c r="J274" s="74" t="s">
        <v>114</v>
      </c>
      <c r="K274" s="74" t="s">
        <v>114</v>
      </c>
      <c r="L274" s="74" t="s">
        <v>114</v>
      </c>
      <c r="M274" s="74" t="s">
        <v>114</v>
      </c>
      <c r="N274" s="74" t="s">
        <v>114</v>
      </c>
      <c r="O274" s="74" t="s">
        <v>114</v>
      </c>
      <c r="P274" s="74" t="s">
        <v>114</v>
      </c>
      <c r="Q274" s="74" t="s">
        <v>114</v>
      </c>
      <c r="R274" s="74" t="s">
        <v>114</v>
      </c>
      <c r="S274" s="54">
        <v>3638.827</v>
      </c>
    </row>
    <row r="275" spans="1:19" ht="13.5">
      <c r="A275" s="53">
        <v>32873</v>
      </c>
      <c r="B275" s="54">
        <v>10050.103</v>
      </c>
      <c r="C275" s="74" t="s">
        <v>114</v>
      </c>
      <c r="D275" s="54">
        <v>163.693</v>
      </c>
      <c r="E275" s="54">
        <v>2010.731</v>
      </c>
      <c r="F275" s="54">
        <v>674.749</v>
      </c>
      <c r="G275" s="54">
        <v>728.269</v>
      </c>
      <c r="H275" s="54">
        <v>2.235</v>
      </c>
      <c r="I275" s="54">
        <v>55.764</v>
      </c>
      <c r="J275" s="74" t="s">
        <v>114</v>
      </c>
      <c r="K275" s="74" t="s">
        <v>114</v>
      </c>
      <c r="L275" s="74" t="s">
        <v>114</v>
      </c>
      <c r="M275" s="74" t="s">
        <v>114</v>
      </c>
      <c r="N275" s="74" t="s">
        <v>114</v>
      </c>
      <c r="O275" s="74" t="s">
        <v>114</v>
      </c>
      <c r="P275" s="74" t="s">
        <v>114</v>
      </c>
      <c r="Q275" s="74" t="s">
        <v>114</v>
      </c>
      <c r="R275" s="74" t="s">
        <v>114</v>
      </c>
      <c r="S275" s="54">
        <v>3635.441</v>
      </c>
    </row>
    <row r="276" spans="1:19" ht="13.5">
      <c r="A276" s="53">
        <v>32904</v>
      </c>
      <c r="B276" s="54">
        <v>10115.406</v>
      </c>
      <c r="C276" s="74" t="s">
        <v>114</v>
      </c>
      <c r="D276" s="54">
        <v>160.725</v>
      </c>
      <c r="E276" s="54">
        <v>1994.825</v>
      </c>
      <c r="F276" s="54">
        <v>704.615</v>
      </c>
      <c r="G276" s="54">
        <v>861.372</v>
      </c>
      <c r="H276" s="54">
        <v>2.235</v>
      </c>
      <c r="I276" s="54">
        <v>50.98</v>
      </c>
      <c r="J276" s="74" t="s">
        <v>114</v>
      </c>
      <c r="K276" s="74" t="s">
        <v>114</v>
      </c>
      <c r="L276" s="74" t="s">
        <v>114</v>
      </c>
      <c r="M276" s="74" t="s">
        <v>114</v>
      </c>
      <c r="N276" s="74" t="s">
        <v>114</v>
      </c>
      <c r="O276" s="74" t="s">
        <v>114</v>
      </c>
      <c r="P276" s="74" t="s">
        <v>114</v>
      </c>
      <c r="Q276" s="74" t="s">
        <v>114</v>
      </c>
      <c r="R276" s="74" t="s">
        <v>114</v>
      </c>
      <c r="S276" s="54">
        <v>3774.752</v>
      </c>
    </row>
    <row r="277" spans="1:19" ht="13.5">
      <c r="A277" s="53">
        <v>32932</v>
      </c>
      <c r="B277" s="54">
        <v>10398.393</v>
      </c>
      <c r="C277" s="74" t="s">
        <v>114</v>
      </c>
      <c r="D277" s="54">
        <v>136.166</v>
      </c>
      <c r="E277" s="54">
        <v>2055.137</v>
      </c>
      <c r="F277" s="54">
        <v>626.955</v>
      </c>
      <c r="G277" s="54">
        <v>895.204</v>
      </c>
      <c r="H277" s="54">
        <v>2.21</v>
      </c>
      <c r="I277" s="54">
        <v>43.182</v>
      </c>
      <c r="J277" s="74" t="s">
        <v>114</v>
      </c>
      <c r="K277" s="74" t="s">
        <v>114</v>
      </c>
      <c r="L277" s="74" t="s">
        <v>114</v>
      </c>
      <c r="M277" s="74" t="s">
        <v>114</v>
      </c>
      <c r="N277" s="74" t="s">
        <v>114</v>
      </c>
      <c r="O277" s="74" t="s">
        <v>114</v>
      </c>
      <c r="P277" s="74" t="s">
        <v>114</v>
      </c>
      <c r="Q277" s="74" t="s">
        <v>114</v>
      </c>
      <c r="R277" s="74" t="s">
        <v>114</v>
      </c>
      <c r="S277" s="54">
        <v>3758.854</v>
      </c>
    </row>
    <row r="278" spans="1:19" ht="13.5">
      <c r="A278" s="53">
        <v>32963</v>
      </c>
      <c r="B278" s="54">
        <v>10569.577</v>
      </c>
      <c r="C278" s="74" t="s">
        <v>114</v>
      </c>
      <c r="D278" s="54">
        <v>140.391</v>
      </c>
      <c r="E278" s="54">
        <v>2112.739</v>
      </c>
      <c r="F278" s="54">
        <v>614.933</v>
      </c>
      <c r="G278" s="54">
        <v>980.826</v>
      </c>
      <c r="H278" s="54">
        <v>0.499</v>
      </c>
      <c r="I278" s="54">
        <v>36.486</v>
      </c>
      <c r="J278" s="74" t="s">
        <v>114</v>
      </c>
      <c r="K278" s="74" t="s">
        <v>114</v>
      </c>
      <c r="L278" s="74" t="s">
        <v>114</v>
      </c>
      <c r="M278" s="74" t="s">
        <v>114</v>
      </c>
      <c r="N278" s="74" t="s">
        <v>114</v>
      </c>
      <c r="O278" s="74" t="s">
        <v>114</v>
      </c>
      <c r="P278" s="74" t="s">
        <v>114</v>
      </c>
      <c r="Q278" s="74" t="s">
        <v>114</v>
      </c>
      <c r="R278" s="74" t="s">
        <v>114</v>
      </c>
      <c r="S278" s="54">
        <v>3885.874</v>
      </c>
    </row>
    <row r="279" spans="1:19" ht="13.5">
      <c r="A279" s="53">
        <v>32993</v>
      </c>
      <c r="B279" s="54">
        <v>10627.094</v>
      </c>
      <c r="C279" s="74" t="s">
        <v>114</v>
      </c>
      <c r="D279" s="54">
        <v>143.906</v>
      </c>
      <c r="E279" s="54">
        <v>2202.732</v>
      </c>
      <c r="F279" s="54">
        <v>550.713</v>
      </c>
      <c r="G279" s="54">
        <v>922.198</v>
      </c>
      <c r="H279" s="54">
        <v>0.499</v>
      </c>
      <c r="I279" s="74" t="s">
        <v>114</v>
      </c>
      <c r="J279" s="74" t="s">
        <v>114</v>
      </c>
      <c r="K279" s="74" t="s">
        <v>114</v>
      </c>
      <c r="L279" s="74" t="s">
        <v>114</v>
      </c>
      <c r="M279" s="74" t="s">
        <v>114</v>
      </c>
      <c r="N279" s="74" t="s">
        <v>114</v>
      </c>
      <c r="O279" s="74" t="s">
        <v>114</v>
      </c>
      <c r="P279" s="74" t="s">
        <v>114</v>
      </c>
      <c r="Q279" s="74" t="s">
        <v>114</v>
      </c>
      <c r="R279" s="74" t="s">
        <v>114</v>
      </c>
      <c r="S279" s="54">
        <v>3820.048</v>
      </c>
    </row>
    <row r="280" spans="1:19" ht="13.5">
      <c r="A280" s="53">
        <v>33024</v>
      </c>
      <c r="B280" s="54">
        <v>10531.925</v>
      </c>
      <c r="C280" s="74" t="s">
        <v>114</v>
      </c>
      <c r="D280" s="54">
        <v>136.418</v>
      </c>
      <c r="E280" s="54">
        <v>2181.463</v>
      </c>
      <c r="F280" s="54">
        <v>542.401</v>
      </c>
      <c r="G280" s="54">
        <v>927.47</v>
      </c>
      <c r="H280" s="54">
        <v>0.499</v>
      </c>
      <c r="I280" s="74" t="s">
        <v>114</v>
      </c>
      <c r="J280" s="74" t="s">
        <v>114</v>
      </c>
      <c r="K280" s="74" t="s">
        <v>114</v>
      </c>
      <c r="L280" s="74" t="s">
        <v>114</v>
      </c>
      <c r="M280" s="74" t="s">
        <v>114</v>
      </c>
      <c r="N280" s="74" t="s">
        <v>114</v>
      </c>
      <c r="O280" s="74" t="s">
        <v>114</v>
      </c>
      <c r="P280" s="74" t="s">
        <v>114</v>
      </c>
      <c r="Q280" s="74" t="s">
        <v>114</v>
      </c>
      <c r="R280" s="74" t="s">
        <v>114</v>
      </c>
      <c r="S280" s="54">
        <v>3788.251</v>
      </c>
    </row>
    <row r="281" spans="1:19" ht="13.5">
      <c r="A281" s="53">
        <v>33054</v>
      </c>
      <c r="B281" s="54">
        <v>10784.402</v>
      </c>
      <c r="C281" s="74" t="s">
        <v>114</v>
      </c>
      <c r="D281" s="54">
        <v>127.981</v>
      </c>
      <c r="E281" s="54">
        <v>2224.216</v>
      </c>
      <c r="F281" s="54">
        <v>490.76</v>
      </c>
      <c r="G281" s="54">
        <v>856.437</v>
      </c>
      <c r="H281" s="54">
        <v>0.499</v>
      </c>
      <c r="I281" s="74" t="s">
        <v>114</v>
      </c>
      <c r="J281" s="74" t="s">
        <v>114</v>
      </c>
      <c r="K281" s="74" t="s">
        <v>114</v>
      </c>
      <c r="L281" s="74" t="s">
        <v>114</v>
      </c>
      <c r="M281" s="74" t="s">
        <v>114</v>
      </c>
      <c r="N281" s="74" t="s">
        <v>114</v>
      </c>
      <c r="O281" s="74" t="s">
        <v>114</v>
      </c>
      <c r="P281" s="74" t="s">
        <v>114</v>
      </c>
      <c r="Q281" s="74" t="s">
        <v>114</v>
      </c>
      <c r="R281" s="74" t="s">
        <v>114</v>
      </c>
      <c r="S281" s="54">
        <v>3699.893</v>
      </c>
    </row>
    <row r="282" spans="1:19" ht="13.5">
      <c r="A282" s="53">
        <v>33085</v>
      </c>
      <c r="B282" s="54">
        <v>10895.949</v>
      </c>
      <c r="C282" s="74" t="s">
        <v>114</v>
      </c>
      <c r="D282" s="54">
        <v>136.194</v>
      </c>
      <c r="E282" s="54">
        <v>2258.806</v>
      </c>
      <c r="F282" s="54">
        <v>461.359</v>
      </c>
      <c r="G282" s="54">
        <v>758.309</v>
      </c>
      <c r="H282" s="54">
        <v>2.499</v>
      </c>
      <c r="I282" s="74" t="s">
        <v>114</v>
      </c>
      <c r="J282" s="74" t="s">
        <v>114</v>
      </c>
      <c r="K282" s="74" t="s">
        <v>114</v>
      </c>
      <c r="L282" s="74" t="s">
        <v>114</v>
      </c>
      <c r="M282" s="74" t="s">
        <v>114</v>
      </c>
      <c r="N282" s="74" t="s">
        <v>114</v>
      </c>
      <c r="O282" s="74" t="s">
        <v>114</v>
      </c>
      <c r="P282" s="74" t="s">
        <v>114</v>
      </c>
      <c r="Q282" s="74" t="s">
        <v>114</v>
      </c>
      <c r="R282" s="74" t="s">
        <v>114</v>
      </c>
      <c r="S282" s="54">
        <v>3617.167</v>
      </c>
    </row>
    <row r="283" spans="1:19" ht="13.5">
      <c r="A283" s="53">
        <v>33116</v>
      </c>
      <c r="B283" s="54">
        <v>11057.008</v>
      </c>
      <c r="C283" s="74" t="s">
        <v>114</v>
      </c>
      <c r="D283" s="54">
        <v>144.586</v>
      </c>
      <c r="E283" s="54">
        <v>2382.612</v>
      </c>
      <c r="F283" s="54">
        <v>407.4</v>
      </c>
      <c r="G283" s="54">
        <v>819.159</v>
      </c>
      <c r="H283" s="54">
        <v>2.376</v>
      </c>
      <c r="I283" s="74" t="s">
        <v>114</v>
      </c>
      <c r="J283" s="74" t="s">
        <v>114</v>
      </c>
      <c r="K283" s="74" t="s">
        <v>114</v>
      </c>
      <c r="L283" s="74" t="s">
        <v>114</v>
      </c>
      <c r="M283" s="74" t="s">
        <v>114</v>
      </c>
      <c r="N283" s="74" t="s">
        <v>114</v>
      </c>
      <c r="O283" s="74" t="s">
        <v>114</v>
      </c>
      <c r="P283" s="74" t="s">
        <v>114</v>
      </c>
      <c r="Q283" s="74" t="s">
        <v>114</v>
      </c>
      <c r="R283" s="74" t="s">
        <v>114</v>
      </c>
      <c r="S283" s="54">
        <v>3756.133</v>
      </c>
    </row>
    <row r="284" spans="1:19" ht="13.5">
      <c r="A284" s="53">
        <v>33146</v>
      </c>
      <c r="B284" s="54">
        <v>11426.882</v>
      </c>
      <c r="C284" s="74" t="s">
        <v>114</v>
      </c>
      <c r="D284" s="54">
        <v>142.761</v>
      </c>
      <c r="E284" s="54">
        <v>2404.104</v>
      </c>
      <c r="F284" s="54">
        <v>470.395</v>
      </c>
      <c r="G284" s="54">
        <v>667.273</v>
      </c>
      <c r="H284" s="54">
        <v>2.2</v>
      </c>
      <c r="I284" s="74" t="s">
        <v>114</v>
      </c>
      <c r="J284" s="74" t="s">
        <v>114</v>
      </c>
      <c r="K284" s="74" t="s">
        <v>114</v>
      </c>
      <c r="L284" s="74" t="s">
        <v>114</v>
      </c>
      <c r="M284" s="74" t="s">
        <v>114</v>
      </c>
      <c r="N284" s="74" t="s">
        <v>114</v>
      </c>
      <c r="O284" s="74" t="s">
        <v>114</v>
      </c>
      <c r="P284" s="74" t="s">
        <v>114</v>
      </c>
      <c r="Q284" s="74" t="s">
        <v>114</v>
      </c>
      <c r="R284" s="74" t="s">
        <v>114</v>
      </c>
      <c r="S284" s="54">
        <v>3686.733</v>
      </c>
    </row>
    <row r="285" spans="1:19" ht="13.5">
      <c r="A285" s="53">
        <v>33177</v>
      </c>
      <c r="B285" s="54">
        <v>11420.257</v>
      </c>
      <c r="C285" s="74" t="s">
        <v>114</v>
      </c>
      <c r="D285" s="54">
        <v>143.754</v>
      </c>
      <c r="E285" s="54">
        <v>2354.006</v>
      </c>
      <c r="F285" s="54">
        <v>470.228</v>
      </c>
      <c r="G285" s="54">
        <v>771.146</v>
      </c>
      <c r="H285" s="54">
        <v>2.118</v>
      </c>
      <c r="I285" s="74" t="s">
        <v>114</v>
      </c>
      <c r="J285" s="74" t="s">
        <v>114</v>
      </c>
      <c r="K285" s="54">
        <v>0.273</v>
      </c>
      <c r="L285" s="74" t="s">
        <v>114</v>
      </c>
      <c r="M285" s="74" t="s">
        <v>114</v>
      </c>
      <c r="N285" s="74" t="s">
        <v>114</v>
      </c>
      <c r="O285" s="74" t="s">
        <v>114</v>
      </c>
      <c r="P285" s="74" t="s">
        <v>114</v>
      </c>
      <c r="Q285" s="74" t="s">
        <v>114</v>
      </c>
      <c r="R285" s="74" t="s">
        <v>114</v>
      </c>
      <c r="S285" s="54">
        <v>3741.525</v>
      </c>
    </row>
    <row r="286" spans="1:19" ht="13.5">
      <c r="A286" s="53">
        <v>33207</v>
      </c>
      <c r="B286" s="54">
        <v>11643.118</v>
      </c>
      <c r="C286" s="74" t="s">
        <v>114</v>
      </c>
      <c r="D286" s="54">
        <v>143.64</v>
      </c>
      <c r="E286" s="54">
        <v>2427.561</v>
      </c>
      <c r="F286" s="54">
        <v>554.932</v>
      </c>
      <c r="G286" s="54">
        <v>869.066</v>
      </c>
      <c r="H286" s="54">
        <v>2</v>
      </c>
      <c r="I286" s="74" t="s">
        <v>114</v>
      </c>
      <c r="J286" s="74" t="s">
        <v>114</v>
      </c>
      <c r="K286" s="54">
        <v>0.479</v>
      </c>
      <c r="L286" s="74" t="s">
        <v>114</v>
      </c>
      <c r="M286" s="54">
        <v>0.577</v>
      </c>
      <c r="N286" s="74" t="s">
        <v>114</v>
      </c>
      <c r="O286" s="74" t="s">
        <v>114</v>
      </c>
      <c r="P286" s="74" t="s">
        <v>114</v>
      </c>
      <c r="Q286" s="74" t="s">
        <v>114</v>
      </c>
      <c r="R286" s="74" t="s">
        <v>114</v>
      </c>
      <c r="S286" s="54">
        <v>3998.255</v>
      </c>
    </row>
    <row r="287" spans="1:19" ht="13.5">
      <c r="A287" s="53">
        <v>33238</v>
      </c>
      <c r="B287" s="54">
        <v>11871.79</v>
      </c>
      <c r="C287" s="74" t="s">
        <v>114</v>
      </c>
      <c r="D287" s="54">
        <v>191.549</v>
      </c>
      <c r="E287" s="54">
        <v>2417.682</v>
      </c>
      <c r="F287" s="54">
        <v>567.48</v>
      </c>
      <c r="G287" s="54">
        <v>966.537</v>
      </c>
      <c r="H287" s="54">
        <v>2</v>
      </c>
      <c r="I287" s="74" t="s">
        <v>114</v>
      </c>
      <c r="J287" s="74" t="s">
        <v>114</v>
      </c>
      <c r="K287" s="54">
        <v>0.936</v>
      </c>
      <c r="L287" s="74" t="s">
        <v>114</v>
      </c>
      <c r="M287" s="54">
        <v>14.859</v>
      </c>
      <c r="N287" s="74" t="s">
        <v>114</v>
      </c>
      <c r="O287" s="74" t="s">
        <v>114</v>
      </c>
      <c r="P287" s="74" t="s">
        <v>114</v>
      </c>
      <c r="Q287" s="74" t="s">
        <v>114</v>
      </c>
      <c r="R287" s="74" t="s">
        <v>114</v>
      </c>
      <c r="S287" s="54">
        <v>4161.043</v>
      </c>
    </row>
    <row r="288" spans="1:19" ht="13.5">
      <c r="A288" s="53">
        <v>33269</v>
      </c>
      <c r="B288" s="54">
        <v>12094.312</v>
      </c>
      <c r="C288" s="74" t="s">
        <v>114</v>
      </c>
      <c r="D288" s="54">
        <v>169.618</v>
      </c>
      <c r="E288" s="54">
        <v>2547.663</v>
      </c>
      <c r="F288" s="54">
        <v>560.972</v>
      </c>
      <c r="G288" s="54">
        <v>917.592</v>
      </c>
      <c r="H288" s="54">
        <v>2.41</v>
      </c>
      <c r="I288" s="74" t="s">
        <v>114</v>
      </c>
      <c r="J288" s="74" t="s">
        <v>114</v>
      </c>
      <c r="K288" s="54">
        <v>1.014</v>
      </c>
      <c r="L288" s="74" t="s">
        <v>114</v>
      </c>
      <c r="M288" s="54">
        <v>14.857</v>
      </c>
      <c r="N288" s="74" t="s">
        <v>114</v>
      </c>
      <c r="O288" s="74" t="s">
        <v>114</v>
      </c>
      <c r="P288" s="74" t="s">
        <v>114</v>
      </c>
      <c r="Q288" s="74" t="s">
        <v>114</v>
      </c>
      <c r="R288" s="74" t="s">
        <v>114</v>
      </c>
      <c r="S288" s="54">
        <v>4214.126</v>
      </c>
    </row>
    <row r="289" spans="1:19" ht="13.5">
      <c r="A289" s="53">
        <v>33297</v>
      </c>
      <c r="B289" s="74" t="s">
        <v>114</v>
      </c>
      <c r="C289" s="74" t="s">
        <v>114</v>
      </c>
      <c r="D289" s="54">
        <v>145.824</v>
      </c>
      <c r="E289" s="54">
        <v>2650.805</v>
      </c>
      <c r="F289" s="54">
        <v>535.397</v>
      </c>
      <c r="G289" s="54">
        <v>1215.039</v>
      </c>
      <c r="H289" s="74" t="s">
        <v>114</v>
      </c>
      <c r="I289" s="74" t="s">
        <v>114</v>
      </c>
      <c r="J289" s="54">
        <v>130.13</v>
      </c>
      <c r="K289" s="54">
        <v>2.105</v>
      </c>
      <c r="L289" s="74" t="s">
        <v>114</v>
      </c>
      <c r="M289" s="54">
        <v>17.308</v>
      </c>
      <c r="N289" s="74" t="s">
        <v>114</v>
      </c>
      <c r="O289" s="74" t="s">
        <v>114</v>
      </c>
      <c r="P289" s="74" t="s">
        <v>114</v>
      </c>
      <c r="Q289" s="74" t="s">
        <v>114</v>
      </c>
      <c r="R289" s="74" t="s">
        <v>114</v>
      </c>
      <c r="S289" s="54">
        <v>4696.608</v>
      </c>
    </row>
    <row r="290" spans="1:19" ht="13.5">
      <c r="A290" s="53">
        <v>33328</v>
      </c>
      <c r="B290" s="74" t="s">
        <v>114</v>
      </c>
      <c r="C290" s="74" t="s">
        <v>114</v>
      </c>
      <c r="D290" s="54">
        <v>148.642</v>
      </c>
      <c r="E290" s="54">
        <v>2801.822</v>
      </c>
      <c r="F290" s="54">
        <v>585.51</v>
      </c>
      <c r="G290" s="54">
        <v>1246.939</v>
      </c>
      <c r="H290" s="54">
        <v>2</v>
      </c>
      <c r="I290" s="74" t="s">
        <v>114</v>
      </c>
      <c r="J290" s="54">
        <v>158.961</v>
      </c>
      <c r="K290" s="54">
        <v>1.836</v>
      </c>
      <c r="L290" s="74" t="s">
        <v>114</v>
      </c>
      <c r="M290" s="54">
        <v>15.474</v>
      </c>
      <c r="N290" s="74" t="s">
        <v>114</v>
      </c>
      <c r="O290" s="74" t="s">
        <v>114</v>
      </c>
      <c r="P290" s="74" t="s">
        <v>114</v>
      </c>
      <c r="Q290" s="74" t="s">
        <v>114</v>
      </c>
      <c r="R290" s="74" t="s">
        <v>114</v>
      </c>
      <c r="S290" s="54">
        <v>4961.184</v>
      </c>
    </row>
    <row r="291" spans="1:19" ht="13.5">
      <c r="A291" s="53">
        <v>33358</v>
      </c>
      <c r="B291" s="74" t="s">
        <v>114</v>
      </c>
      <c r="C291" s="74" t="s">
        <v>114</v>
      </c>
      <c r="D291" s="54">
        <v>159.153</v>
      </c>
      <c r="E291" s="54">
        <v>3127.122</v>
      </c>
      <c r="F291" s="54">
        <v>505.167</v>
      </c>
      <c r="G291" s="54">
        <v>1071.257</v>
      </c>
      <c r="H291" s="54">
        <v>2</v>
      </c>
      <c r="I291" s="74" t="s">
        <v>114</v>
      </c>
      <c r="J291" s="54">
        <v>0.196</v>
      </c>
      <c r="K291" s="54">
        <v>1.954</v>
      </c>
      <c r="L291" s="74" t="s">
        <v>114</v>
      </c>
      <c r="M291" s="54">
        <v>15.474</v>
      </c>
      <c r="N291" s="74" t="s">
        <v>114</v>
      </c>
      <c r="O291" s="74" t="s">
        <v>114</v>
      </c>
      <c r="P291" s="74" t="s">
        <v>114</v>
      </c>
      <c r="Q291" s="74" t="s">
        <v>114</v>
      </c>
      <c r="R291" s="74" t="s">
        <v>114</v>
      </c>
      <c r="S291" s="54">
        <v>4882.323</v>
      </c>
    </row>
    <row r="292" spans="1:19" ht="13.5">
      <c r="A292" s="53">
        <v>33389</v>
      </c>
      <c r="B292" s="74" t="s">
        <v>114</v>
      </c>
      <c r="C292" s="74" t="s">
        <v>114</v>
      </c>
      <c r="D292" s="54">
        <v>161.199</v>
      </c>
      <c r="E292" s="54">
        <v>3255.481</v>
      </c>
      <c r="F292" s="54">
        <v>672.616</v>
      </c>
      <c r="G292" s="54">
        <v>1136.978</v>
      </c>
      <c r="H292" s="54">
        <v>0.641</v>
      </c>
      <c r="I292" s="74" t="s">
        <v>114</v>
      </c>
      <c r="J292" s="54">
        <v>0.192</v>
      </c>
      <c r="K292" s="54">
        <v>2.478</v>
      </c>
      <c r="L292" s="74" t="s">
        <v>114</v>
      </c>
      <c r="M292" s="54">
        <v>15.507</v>
      </c>
      <c r="N292" s="74" t="s">
        <v>114</v>
      </c>
      <c r="O292" s="74" t="s">
        <v>114</v>
      </c>
      <c r="P292" s="74" t="s">
        <v>114</v>
      </c>
      <c r="Q292" s="74" t="s">
        <v>114</v>
      </c>
      <c r="R292" s="74" t="s">
        <v>114</v>
      </c>
      <c r="S292" s="54">
        <v>5245.092</v>
      </c>
    </row>
    <row r="293" spans="1:19" ht="13.5">
      <c r="A293" s="53">
        <v>33419</v>
      </c>
      <c r="B293" s="74" t="s">
        <v>114</v>
      </c>
      <c r="C293" s="74" t="s">
        <v>114</v>
      </c>
      <c r="D293" s="54">
        <v>175.707</v>
      </c>
      <c r="E293" s="54">
        <v>2964.583</v>
      </c>
      <c r="F293" s="54">
        <v>869.842</v>
      </c>
      <c r="G293" s="54">
        <v>1152.25</v>
      </c>
      <c r="H293" s="54">
        <v>175.759</v>
      </c>
      <c r="I293" s="74" t="s">
        <v>114</v>
      </c>
      <c r="J293" s="54">
        <v>0.198</v>
      </c>
      <c r="K293" s="54">
        <v>2.458</v>
      </c>
      <c r="L293" s="74" t="s">
        <v>114</v>
      </c>
      <c r="M293" s="54">
        <v>15.506</v>
      </c>
      <c r="N293" s="74" t="s">
        <v>114</v>
      </c>
      <c r="O293" s="74" t="s">
        <v>114</v>
      </c>
      <c r="P293" s="74" t="s">
        <v>114</v>
      </c>
      <c r="Q293" s="74" t="s">
        <v>114</v>
      </c>
      <c r="R293" s="74" t="s">
        <v>114</v>
      </c>
      <c r="S293" s="54">
        <v>5356.303</v>
      </c>
    </row>
    <row r="294" spans="1:19" ht="13.5">
      <c r="A294" s="53">
        <v>33450</v>
      </c>
      <c r="B294" s="74" t="s">
        <v>114</v>
      </c>
      <c r="C294" s="74" t="s">
        <v>114</v>
      </c>
      <c r="D294" s="54">
        <v>187.446</v>
      </c>
      <c r="E294" s="54">
        <v>2962.539</v>
      </c>
      <c r="F294" s="54">
        <v>746.241</v>
      </c>
      <c r="G294" s="54">
        <v>1138.153</v>
      </c>
      <c r="H294" s="54">
        <v>0.641</v>
      </c>
      <c r="I294" s="74" t="s">
        <v>114</v>
      </c>
      <c r="J294" s="54">
        <v>0.205</v>
      </c>
      <c r="K294" s="54">
        <v>2.491</v>
      </c>
      <c r="L294" s="74" t="s">
        <v>114</v>
      </c>
      <c r="M294" s="54">
        <v>15.506</v>
      </c>
      <c r="N294" s="74" t="s">
        <v>114</v>
      </c>
      <c r="O294" s="74" t="s">
        <v>114</v>
      </c>
      <c r="P294" s="74" t="s">
        <v>114</v>
      </c>
      <c r="Q294" s="74" t="s">
        <v>114</v>
      </c>
      <c r="R294" s="74" t="s">
        <v>114</v>
      </c>
      <c r="S294" s="54">
        <v>5053.222</v>
      </c>
    </row>
    <row r="295" spans="1:19" ht="13.5">
      <c r="A295" s="53">
        <v>33481</v>
      </c>
      <c r="B295" s="74" t="s">
        <v>114</v>
      </c>
      <c r="C295" s="74" t="s">
        <v>114</v>
      </c>
      <c r="D295" s="54">
        <v>223.793</v>
      </c>
      <c r="E295" s="54">
        <v>2956.41</v>
      </c>
      <c r="F295" s="54">
        <v>750.361</v>
      </c>
      <c r="G295" s="54">
        <v>1049.031</v>
      </c>
      <c r="H295" s="54">
        <v>0.641</v>
      </c>
      <c r="I295" s="74" t="s">
        <v>114</v>
      </c>
      <c r="J295" s="54">
        <v>0.207</v>
      </c>
      <c r="K295" s="54">
        <v>2.036</v>
      </c>
      <c r="L295" s="74" t="s">
        <v>114</v>
      </c>
      <c r="M295" s="54">
        <v>15.507</v>
      </c>
      <c r="N295" s="74" t="s">
        <v>114</v>
      </c>
      <c r="O295" s="74" t="s">
        <v>114</v>
      </c>
      <c r="P295" s="74" t="s">
        <v>114</v>
      </c>
      <c r="Q295" s="74" t="s">
        <v>114</v>
      </c>
      <c r="R295" s="74" t="s">
        <v>114</v>
      </c>
      <c r="S295" s="54">
        <v>4997.986</v>
      </c>
    </row>
    <row r="296" spans="1:19" ht="13.5">
      <c r="A296" s="53">
        <v>33511</v>
      </c>
      <c r="B296" s="74" t="s">
        <v>114</v>
      </c>
      <c r="C296" s="74" t="s">
        <v>114</v>
      </c>
      <c r="D296" s="54">
        <v>246.856</v>
      </c>
      <c r="E296" s="54">
        <v>2984.073</v>
      </c>
      <c r="F296" s="54">
        <v>732.968</v>
      </c>
      <c r="G296" s="54">
        <v>1032.093</v>
      </c>
      <c r="H296" s="54">
        <v>0.641</v>
      </c>
      <c r="I296" s="74" t="s">
        <v>114</v>
      </c>
      <c r="J296" s="54">
        <v>0.209</v>
      </c>
      <c r="K296" s="54">
        <v>1.851</v>
      </c>
      <c r="L296" s="74" t="s">
        <v>114</v>
      </c>
      <c r="M296" s="54">
        <v>15.506</v>
      </c>
      <c r="N296" s="74" t="s">
        <v>114</v>
      </c>
      <c r="O296" s="74" t="s">
        <v>114</v>
      </c>
      <c r="P296" s="74" t="s">
        <v>114</v>
      </c>
      <c r="Q296" s="74" t="s">
        <v>114</v>
      </c>
      <c r="R296" s="74" t="s">
        <v>114</v>
      </c>
      <c r="S296" s="54">
        <v>5014.197</v>
      </c>
    </row>
    <row r="297" spans="1:19" ht="13.5">
      <c r="A297" s="53">
        <v>33542</v>
      </c>
      <c r="B297" s="74" t="s">
        <v>114</v>
      </c>
      <c r="C297" s="74" t="s">
        <v>114</v>
      </c>
      <c r="D297" s="54">
        <v>218.457</v>
      </c>
      <c r="E297" s="54">
        <v>3046.183</v>
      </c>
      <c r="F297" s="54">
        <v>597.343</v>
      </c>
      <c r="G297" s="54">
        <v>824.019</v>
      </c>
      <c r="H297" s="54">
        <v>0.641</v>
      </c>
      <c r="I297" s="74" t="s">
        <v>114</v>
      </c>
      <c r="J297" s="54">
        <v>0.209</v>
      </c>
      <c r="K297" s="54">
        <v>1.7</v>
      </c>
      <c r="L297" s="74" t="s">
        <v>114</v>
      </c>
      <c r="M297" s="54">
        <v>15.269</v>
      </c>
      <c r="N297" s="74" t="s">
        <v>114</v>
      </c>
      <c r="O297" s="74" t="s">
        <v>114</v>
      </c>
      <c r="P297" s="74" t="s">
        <v>114</v>
      </c>
      <c r="Q297" s="74" t="s">
        <v>114</v>
      </c>
      <c r="R297" s="74" t="s">
        <v>114</v>
      </c>
      <c r="S297" s="54">
        <v>4703.821</v>
      </c>
    </row>
    <row r="298" spans="1:19" ht="13.5">
      <c r="A298" s="53">
        <v>33572</v>
      </c>
      <c r="B298" s="74" t="s">
        <v>114</v>
      </c>
      <c r="C298" s="74" t="s">
        <v>114</v>
      </c>
      <c r="D298" s="54">
        <v>237.179</v>
      </c>
      <c r="E298" s="54">
        <v>3111.569</v>
      </c>
      <c r="F298" s="54">
        <v>473.391</v>
      </c>
      <c r="G298" s="54">
        <v>745.293</v>
      </c>
      <c r="H298" s="54">
        <v>0.641</v>
      </c>
      <c r="I298" s="74" t="s">
        <v>114</v>
      </c>
      <c r="J298" s="54">
        <v>0.209</v>
      </c>
      <c r="K298" s="54">
        <v>1.583</v>
      </c>
      <c r="L298" s="74" t="s">
        <v>114</v>
      </c>
      <c r="M298" s="54">
        <v>18.393</v>
      </c>
      <c r="N298" s="74" t="s">
        <v>114</v>
      </c>
      <c r="O298" s="74" t="s">
        <v>114</v>
      </c>
      <c r="P298" s="74" t="s">
        <v>114</v>
      </c>
      <c r="Q298" s="74" t="s">
        <v>114</v>
      </c>
      <c r="R298" s="74" t="s">
        <v>114</v>
      </c>
      <c r="S298" s="54">
        <v>4588.258</v>
      </c>
    </row>
    <row r="299" spans="1:19" ht="13.5">
      <c r="A299" s="53">
        <v>33603</v>
      </c>
      <c r="B299" s="74" t="s">
        <v>114</v>
      </c>
      <c r="C299" s="74" t="s">
        <v>114</v>
      </c>
      <c r="D299" s="54">
        <v>289.559</v>
      </c>
      <c r="E299" s="54">
        <v>3104.794</v>
      </c>
      <c r="F299" s="54">
        <v>457.79</v>
      </c>
      <c r="G299" s="54">
        <v>737.295</v>
      </c>
      <c r="H299" s="54">
        <v>8.329</v>
      </c>
      <c r="I299" s="74" t="s">
        <v>114</v>
      </c>
      <c r="J299" s="54">
        <v>0.205</v>
      </c>
      <c r="K299" s="54">
        <v>1.648</v>
      </c>
      <c r="L299" s="74" t="s">
        <v>114</v>
      </c>
      <c r="M299" s="54">
        <v>19.452</v>
      </c>
      <c r="N299" s="74" t="s">
        <v>114</v>
      </c>
      <c r="O299" s="74" t="s">
        <v>114</v>
      </c>
      <c r="P299" s="74" t="s">
        <v>114</v>
      </c>
      <c r="Q299" s="74" t="s">
        <v>114</v>
      </c>
      <c r="R299" s="74" t="s">
        <v>114</v>
      </c>
      <c r="S299" s="54">
        <v>4619.072</v>
      </c>
    </row>
    <row r="300" spans="1:19" ht="13.5">
      <c r="A300" s="53">
        <v>33634</v>
      </c>
      <c r="B300" s="74" t="s">
        <v>114</v>
      </c>
      <c r="C300" s="74" t="s">
        <v>114</v>
      </c>
      <c r="D300" s="54">
        <v>292.457</v>
      </c>
      <c r="E300" s="54">
        <v>3211.62</v>
      </c>
      <c r="F300" s="54">
        <v>684.894</v>
      </c>
      <c r="G300" s="54">
        <v>1019.66</v>
      </c>
      <c r="H300" s="54">
        <v>50.751</v>
      </c>
      <c r="I300" s="74" t="s">
        <v>114</v>
      </c>
      <c r="J300" s="54">
        <v>0.216</v>
      </c>
      <c r="K300" s="54">
        <v>1.239</v>
      </c>
      <c r="L300" s="74" t="s">
        <v>114</v>
      </c>
      <c r="M300" s="54">
        <v>18.002</v>
      </c>
      <c r="N300" s="74" t="s">
        <v>114</v>
      </c>
      <c r="O300" s="74" t="s">
        <v>114</v>
      </c>
      <c r="P300" s="74" t="s">
        <v>114</v>
      </c>
      <c r="Q300" s="74" t="s">
        <v>114</v>
      </c>
      <c r="R300" s="74" t="s">
        <v>114</v>
      </c>
      <c r="S300" s="54">
        <v>5278.839</v>
      </c>
    </row>
    <row r="301" spans="1:19" ht="13.5">
      <c r="A301" s="53">
        <v>33663</v>
      </c>
      <c r="B301" s="74" t="s">
        <v>114</v>
      </c>
      <c r="C301" s="74" t="s">
        <v>114</v>
      </c>
      <c r="D301" s="54">
        <v>266.669</v>
      </c>
      <c r="E301" s="54">
        <v>3403.671</v>
      </c>
      <c r="F301" s="54">
        <v>1348.657</v>
      </c>
      <c r="G301" s="54">
        <v>1242.03</v>
      </c>
      <c r="H301" s="54">
        <v>71.854</v>
      </c>
      <c r="I301" s="74" t="s">
        <v>114</v>
      </c>
      <c r="J301" s="54">
        <v>0.315</v>
      </c>
      <c r="K301" s="54">
        <v>1.644</v>
      </c>
      <c r="L301" s="74" t="s">
        <v>114</v>
      </c>
      <c r="M301" s="54">
        <v>17.683</v>
      </c>
      <c r="N301" s="74" t="s">
        <v>114</v>
      </c>
      <c r="O301" s="74" t="s">
        <v>114</v>
      </c>
      <c r="P301" s="74" t="s">
        <v>114</v>
      </c>
      <c r="Q301" s="74" t="s">
        <v>114</v>
      </c>
      <c r="R301" s="74" t="s">
        <v>114</v>
      </c>
      <c r="S301" s="54">
        <v>6352.523</v>
      </c>
    </row>
    <row r="302" spans="1:19" ht="13.5">
      <c r="A302" s="53">
        <v>33694</v>
      </c>
      <c r="B302" s="74" t="s">
        <v>114</v>
      </c>
      <c r="C302" s="74" t="s">
        <v>114</v>
      </c>
      <c r="D302" s="54">
        <v>288.26</v>
      </c>
      <c r="E302" s="54">
        <v>3495.332</v>
      </c>
      <c r="F302" s="54">
        <v>1710.376</v>
      </c>
      <c r="G302" s="54">
        <v>1483.992</v>
      </c>
      <c r="H302" s="54">
        <v>71.854</v>
      </c>
      <c r="I302" s="54">
        <v>4.286</v>
      </c>
      <c r="J302" s="54">
        <v>0.869</v>
      </c>
      <c r="K302" s="54">
        <v>2.759</v>
      </c>
      <c r="L302" s="74" t="s">
        <v>114</v>
      </c>
      <c r="M302" s="54">
        <v>17.684</v>
      </c>
      <c r="N302" s="74" t="s">
        <v>114</v>
      </c>
      <c r="O302" s="74" t="s">
        <v>114</v>
      </c>
      <c r="P302" s="74" t="s">
        <v>114</v>
      </c>
      <c r="Q302" s="74" t="s">
        <v>114</v>
      </c>
      <c r="R302" s="74" t="s">
        <v>114</v>
      </c>
      <c r="S302" s="54">
        <v>7075.412</v>
      </c>
    </row>
    <row r="303" spans="1:19" ht="13.5">
      <c r="A303" s="53">
        <v>33724</v>
      </c>
      <c r="B303" s="74" t="s">
        <v>114</v>
      </c>
      <c r="C303" s="74" t="s">
        <v>114</v>
      </c>
      <c r="D303" s="54">
        <v>322.507</v>
      </c>
      <c r="E303" s="54">
        <v>3795.794</v>
      </c>
      <c r="F303" s="54">
        <v>1899.567</v>
      </c>
      <c r="G303" s="54">
        <v>1619.514</v>
      </c>
      <c r="H303" s="54">
        <v>72.542</v>
      </c>
      <c r="I303" s="54">
        <v>46.74</v>
      </c>
      <c r="J303" s="54">
        <v>0.909</v>
      </c>
      <c r="K303" s="54">
        <v>3.251</v>
      </c>
      <c r="L303" s="74" t="s">
        <v>114</v>
      </c>
      <c r="M303" s="54">
        <v>18.177</v>
      </c>
      <c r="N303" s="74" t="s">
        <v>114</v>
      </c>
      <c r="O303" s="74" t="s">
        <v>114</v>
      </c>
      <c r="P303" s="74" t="s">
        <v>114</v>
      </c>
      <c r="Q303" s="74" t="s">
        <v>114</v>
      </c>
      <c r="R303" s="74" t="s">
        <v>114</v>
      </c>
      <c r="S303" s="54">
        <v>7779.001</v>
      </c>
    </row>
    <row r="304" spans="1:19" ht="13.5">
      <c r="A304" s="53">
        <v>33755</v>
      </c>
      <c r="B304" s="74" t="s">
        <v>114</v>
      </c>
      <c r="C304" s="74" t="s">
        <v>114</v>
      </c>
      <c r="D304" s="54">
        <v>361.369</v>
      </c>
      <c r="E304" s="54">
        <v>4770.226</v>
      </c>
      <c r="F304" s="54">
        <v>2322.587</v>
      </c>
      <c r="G304" s="54">
        <v>1844.102</v>
      </c>
      <c r="H304" s="54">
        <v>78.988</v>
      </c>
      <c r="I304" s="54">
        <v>46.74</v>
      </c>
      <c r="J304" s="54">
        <v>1.101</v>
      </c>
      <c r="K304" s="54">
        <v>3.647</v>
      </c>
      <c r="L304" s="74" t="s">
        <v>114</v>
      </c>
      <c r="M304" s="54">
        <v>18.012</v>
      </c>
      <c r="N304" s="74" t="s">
        <v>114</v>
      </c>
      <c r="O304" s="74" t="s">
        <v>114</v>
      </c>
      <c r="P304" s="74" t="s">
        <v>114</v>
      </c>
      <c r="Q304" s="74" t="s">
        <v>114</v>
      </c>
      <c r="R304" s="74" t="s">
        <v>114</v>
      </c>
      <c r="S304" s="54">
        <v>9446.772</v>
      </c>
    </row>
    <row r="305" spans="1:19" ht="13.5">
      <c r="A305" s="53">
        <v>33785</v>
      </c>
      <c r="B305" s="74" t="s">
        <v>114</v>
      </c>
      <c r="C305" s="74" t="s">
        <v>114</v>
      </c>
      <c r="D305" s="54">
        <v>275.795</v>
      </c>
      <c r="E305" s="54">
        <v>5487.283</v>
      </c>
      <c r="F305" s="54">
        <v>2644.782</v>
      </c>
      <c r="G305" s="54">
        <v>2203.584</v>
      </c>
      <c r="H305" s="54">
        <v>86.443</v>
      </c>
      <c r="I305" s="54">
        <v>46.74</v>
      </c>
      <c r="J305" s="54">
        <v>1.024</v>
      </c>
      <c r="K305" s="54">
        <v>3.915</v>
      </c>
      <c r="L305" s="74" t="s">
        <v>114</v>
      </c>
      <c r="M305" s="54">
        <v>18.177</v>
      </c>
      <c r="N305" s="74" t="s">
        <v>114</v>
      </c>
      <c r="O305" s="74" t="s">
        <v>114</v>
      </c>
      <c r="P305" s="74" t="s">
        <v>114</v>
      </c>
      <c r="Q305" s="74" t="s">
        <v>114</v>
      </c>
      <c r="R305" s="74" t="s">
        <v>114</v>
      </c>
      <c r="S305" s="54">
        <v>10767.743</v>
      </c>
    </row>
    <row r="306" spans="1:19" ht="13.5">
      <c r="A306" s="53">
        <v>33816</v>
      </c>
      <c r="B306" s="74" t="s">
        <v>114</v>
      </c>
      <c r="C306" s="74" t="s">
        <v>114</v>
      </c>
      <c r="D306" s="54">
        <v>284.925</v>
      </c>
      <c r="E306" s="54">
        <v>6216.117</v>
      </c>
      <c r="F306" s="54">
        <v>3019.223</v>
      </c>
      <c r="G306" s="54">
        <v>2474.541</v>
      </c>
      <c r="H306" s="54">
        <v>98.35</v>
      </c>
      <c r="I306" s="74" t="s">
        <v>114</v>
      </c>
      <c r="J306" s="54">
        <v>1.112</v>
      </c>
      <c r="K306" s="54">
        <v>4.542</v>
      </c>
      <c r="L306" s="74" t="s">
        <v>114</v>
      </c>
      <c r="M306" s="54">
        <v>18.427</v>
      </c>
      <c r="N306" s="74" t="s">
        <v>114</v>
      </c>
      <c r="O306" s="74" t="s">
        <v>114</v>
      </c>
      <c r="P306" s="74" t="s">
        <v>114</v>
      </c>
      <c r="Q306" s="74" t="s">
        <v>114</v>
      </c>
      <c r="R306" s="74" t="s">
        <v>114</v>
      </c>
      <c r="S306" s="54">
        <v>12117.237</v>
      </c>
    </row>
    <row r="307" spans="1:19" ht="13.5">
      <c r="A307" s="53">
        <v>33847</v>
      </c>
      <c r="B307" s="74" t="s">
        <v>114</v>
      </c>
      <c r="C307" s="74" t="s">
        <v>114</v>
      </c>
      <c r="D307" s="54">
        <v>292.454</v>
      </c>
      <c r="E307" s="54">
        <v>6754.822</v>
      </c>
      <c r="F307" s="54">
        <v>3132.205</v>
      </c>
      <c r="G307" s="54">
        <v>2603.263</v>
      </c>
      <c r="H307" s="54">
        <v>96.509</v>
      </c>
      <c r="I307" s="74" t="s">
        <v>114</v>
      </c>
      <c r="J307" s="54">
        <v>0.918</v>
      </c>
      <c r="K307" s="54">
        <v>4.816</v>
      </c>
      <c r="L307" s="74" t="s">
        <v>114</v>
      </c>
      <c r="M307" s="54">
        <v>18.427</v>
      </c>
      <c r="N307" s="74" t="s">
        <v>114</v>
      </c>
      <c r="O307" s="74" t="s">
        <v>114</v>
      </c>
      <c r="P307" s="74" t="s">
        <v>114</v>
      </c>
      <c r="Q307" s="74" t="s">
        <v>114</v>
      </c>
      <c r="R307" s="74" t="s">
        <v>114</v>
      </c>
      <c r="S307" s="54">
        <v>12903.414</v>
      </c>
    </row>
    <row r="308" spans="1:19" ht="13.5">
      <c r="A308" s="53">
        <v>33877</v>
      </c>
      <c r="B308" s="74" t="s">
        <v>114</v>
      </c>
      <c r="C308" s="74" t="s">
        <v>114</v>
      </c>
      <c r="D308" s="54">
        <v>286.904</v>
      </c>
      <c r="E308" s="54">
        <v>6850.48</v>
      </c>
      <c r="F308" s="54">
        <v>2907.278</v>
      </c>
      <c r="G308" s="54">
        <v>2865.412</v>
      </c>
      <c r="H308" s="54">
        <v>300.719</v>
      </c>
      <c r="I308" s="74" t="s">
        <v>114</v>
      </c>
      <c r="J308" s="54">
        <v>8.525</v>
      </c>
      <c r="K308" s="54">
        <v>0.315</v>
      </c>
      <c r="L308" s="74" t="s">
        <v>114</v>
      </c>
      <c r="M308" s="54">
        <v>18.246</v>
      </c>
      <c r="N308" s="74" t="s">
        <v>114</v>
      </c>
      <c r="O308" s="74" t="s">
        <v>114</v>
      </c>
      <c r="P308" s="74" t="s">
        <v>114</v>
      </c>
      <c r="Q308" s="74" t="s">
        <v>114</v>
      </c>
      <c r="R308" s="74" t="s">
        <v>114</v>
      </c>
      <c r="S308" s="54">
        <v>13237.879</v>
      </c>
    </row>
    <row r="309" spans="1:19" ht="13.5">
      <c r="A309" s="53">
        <v>33908</v>
      </c>
      <c r="B309" s="74" t="s">
        <v>114</v>
      </c>
      <c r="C309" s="74" t="s">
        <v>114</v>
      </c>
      <c r="D309" s="54">
        <v>270.66</v>
      </c>
      <c r="E309" s="54">
        <v>7054.386</v>
      </c>
      <c r="F309" s="54">
        <v>1302.87</v>
      </c>
      <c r="G309" s="54">
        <v>2901.206</v>
      </c>
      <c r="H309" s="54">
        <v>2305.764</v>
      </c>
      <c r="I309" s="74" t="s">
        <v>114</v>
      </c>
      <c r="J309" s="54">
        <v>28.259</v>
      </c>
      <c r="K309" s="54">
        <v>0.319</v>
      </c>
      <c r="L309" s="74" t="s">
        <v>114</v>
      </c>
      <c r="M309" s="54">
        <v>19.545</v>
      </c>
      <c r="N309" s="74" t="s">
        <v>114</v>
      </c>
      <c r="O309" s="74" t="s">
        <v>114</v>
      </c>
      <c r="P309" s="74" t="s">
        <v>114</v>
      </c>
      <c r="Q309" s="74" t="s">
        <v>114</v>
      </c>
      <c r="R309" s="74" t="s">
        <v>114</v>
      </c>
      <c r="S309" s="54">
        <v>13883.009</v>
      </c>
    </row>
    <row r="310" spans="1:19" ht="13.5">
      <c r="A310" s="53">
        <v>33938</v>
      </c>
      <c r="B310" s="74" t="s">
        <v>114</v>
      </c>
      <c r="C310" s="74" t="s">
        <v>114</v>
      </c>
      <c r="D310" s="54">
        <v>299.993</v>
      </c>
      <c r="E310" s="54">
        <v>7200.482</v>
      </c>
      <c r="F310" s="54">
        <v>1551.432</v>
      </c>
      <c r="G310" s="54">
        <v>2741.459</v>
      </c>
      <c r="H310" s="54">
        <v>3439.807</v>
      </c>
      <c r="I310" s="74" t="s">
        <v>114</v>
      </c>
      <c r="J310" s="54">
        <v>0.977</v>
      </c>
      <c r="K310" s="74" t="s">
        <v>114</v>
      </c>
      <c r="L310" s="74" t="s">
        <v>114</v>
      </c>
      <c r="M310" s="54">
        <v>21.273</v>
      </c>
      <c r="N310" s="74" t="s">
        <v>114</v>
      </c>
      <c r="O310" s="74" t="s">
        <v>114</v>
      </c>
      <c r="P310" s="74" t="s">
        <v>114</v>
      </c>
      <c r="Q310" s="74" t="s">
        <v>114</v>
      </c>
      <c r="R310" s="74" t="s">
        <v>114</v>
      </c>
      <c r="S310" s="54">
        <v>15255.423</v>
      </c>
    </row>
    <row r="311" spans="1:19" ht="13.5">
      <c r="A311" s="53">
        <v>33969</v>
      </c>
      <c r="B311" s="74" t="s">
        <v>114</v>
      </c>
      <c r="C311" s="74" t="s">
        <v>114</v>
      </c>
      <c r="D311" s="54">
        <v>370.084</v>
      </c>
      <c r="E311" s="54">
        <v>7200.072</v>
      </c>
      <c r="F311" s="54">
        <v>2219.113</v>
      </c>
      <c r="G311" s="54">
        <v>2534.799</v>
      </c>
      <c r="H311" s="54">
        <v>3495.74</v>
      </c>
      <c r="I311" s="74" t="s">
        <v>114</v>
      </c>
      <c r="J311" s="54">
        <v>0.93</v>
      </c>
      <c r="K311" s="74" t="s">
        <v>114</v>
      </c>
      <c r="L311" s="74" t="s">
        <v>114</v>
      </c>
      <c r="M311" s="54">
        <v>22.669</v>
      </c>
      <c r="N311" s="74" t="s">
        <v>114</v>
      </c>
      <c r="O311" s="74" t="s">
        <v>114</v>
      </c>
      <c r="P311" s="74" t="s">
        <v>114</v>
      </c>
      <c r="Q311" s="74" t="s">
        <v>114</v>
      </c>
      <c r="R311" s="74" t="s">
        <v>114</v>
      </c>
      <c r="S311" s="54">
        <v>15843.407</v>
      </c>
    </row>
    <row r="312" spans="1:19" ht="13.5">
      <c r="A312" s="53">
        <v>34000</v>
      </c>
      <c r="B312" s="74" t="s">
        <v>114</v>
      </c>
      <c r="C312" s="74" t="s">
        <v>114</v>
      </c>
      <c r="D312" s="54">
        <v>347.908</v>
      </c>
      <c r="E312" s="54">
        <v>7456.75</v>
      </c>
      <c r="F312" s="54">
        <v>2224.886</v>
      </c>
      <c r="G312" s="54">
        <v>2511.001</v>
      </c>
      <c r="H312" s="54">
        <v>3498.626</v>
      </c>
      <c r="I312" s="74" t="s">
        <v>114</v>
      </c>
      <c r="J312" s="74" t="s">
        <v>114</v>
      </c>
      <c r="K312" s="74" t="s">
        <v>114</v>
      </c>
      <c r="L312" s="74" t="s">
        <v>114</v>
      </c>
      <c r="M312" s="54">
        <v>22.67</v>
      </c>
      <c r="N312" s="74" t="s">
        <v>114</v>
      </c>
      <c r="O312" s="74" t="s">
        <v>114</v>
      </c>
      <c r="P312" s="74" t="s">
        <v>114</v>
      </c>
      <c r="Q312" s="74" t="s">
        <v>114</v>
      </c>
      <c r="R312" s="74" t="s">
        <v>114</v>
      </c>
      <c r="S312" s="54">
        <v>16061.841</v>
      </c>
    </row>
    <row r="313" spans="1:19" ht="13.5">
      <c r="A313" s="53">
        <v>34028</v>
      </c>
      <c r="B313" s="74" t="s">
        <v>114</v>
      </c>
      <c r="C313" s="74" t="s">
        <v>114</v>
      </c>
      <c r="D313" s="54">
        <v>317.465</v>
      </c>
      <c r="E313" s="54">
        <v>7946.205</v>
      </c>
      <c r="F313" s="54">
        <v>2372.764</v>
      </c>
      <c r="G313" s="54">
        <v>2900.244</v>
      </c>
      <c r="H313" s="54">
        <v>3504.856</v>
      </c>
      <c r="I313" s="74" t="s">
        <v>114</v>
      </c>
      <c r="J313" s="74" t="s">
        <v>114</v>
      </c>
      <c r="K313" s="74" t="s">
        <v>114</v>
      </c>
      <c r="L313" s="74" t="s">
        <v>114</v>
      </c>
      <c r="M313" s="54">
        <v>25.031</v>
      </c>
      <c r="N313" s="74" t="s">
        <v>114</v>
      </c>
      <c r="O313" s="74" t="s">
        <v>114</v>
      </c>
      <c r="P313" s="74" t="s">
        <v>114</v>
      </c>
      <c r="Q313" s="74" t="s">
        <v>114</v>
      </c>
      <c r="R313" s="74" t="s">
        <v>114</v>
      </c>
      <c r="S313" s="54">
        <v>17066.565</v>
      </c>
    </row>
    <row r="314" spans="1:19" ht="13.5">
      <c r="A314" s="53">
        <v>34059</v>
      </c>
      <c r="B314" s="74" t="s">
        <v>114</v>
      </c>
      <c r="C314" s="74" t="s">
        <v>114</v>
      </c>
      <c r="D314" s="54">
        <v>309.153</v>
      </c>
      <c r="E314" s="54">
        <v>7425.398</v>
      </c>
      <c r="F314" s="54">
        <v>3008.221</v>
      </c>
      <c r="G314" s="54">
        <v>2301.377</v>
      </c>
      <c r="H314" s="54">
        <v>3557.827</v>
      </c>
      <c r="I314" s="74" t="s">
        <v>114</v>
      </c>
      <c r="J314" s="74" t="s">
        <v>114</v>
      </c>
      <c r="K314" s="74" t="s">
        <v>114</v>
      </c>
      <c r="L314" s="74" t="s">
        <v>114</v>
      </c>
      <c r="M314" s="54">
        <v>25.431</v>
      </c>
      <c r="N314" s="74" t="s">
        <v>114</v>
      </c>
      <c r="O314" s="74" t="s">
        <v>114</v>
      </c>
      <c r="P314" s="74" t="s">
        <v>114</v>
      </c>
      <c r="Q314" s="74" t="s">
        <v>114</v>
      </c>
      <c r="R314" s="74" t="s">
        <v>114</v>
      </c>
      <c r="S314" s="54">
        <v>16627.407</v>
      </c>
    </row>
    <row r="315" spans="1:19" ht="13.5">
      <c r="A315" s="53">
        <v>34089</v>
      </c>
      <c r="B315" s="74" t="s">
        <v>114</v>
      </c>
      <c r="C315" s="74" t="s">
        <v>114</v>
      </c>
      <c r="D315" s="54">
        <v>328.854</v>
      </c>
      <c r="E315" s="54">
        <v>7850.499</v>
      </c>
      <c r="F315" s="54">
        <v>2511.911</v>
      </c>
      <c r="G315" s="54">
        <v>1934.254</v>
      </c>
      <c r="H315" s="54">
        <v>3514.86</v>
      </c>
      <c r="I315" s="74" t="s">
        <v>114</v>
      </c>
      <c r="J315" s="74" t="s">
        <v>114</v>
      </c>
      <c r="K315" s="74" t="s">
        <v>114</v>
      </c>
      <c r="L315" s="74" t="s">
        <v>114</v>
      </c>
      <c r="M315" s="54">
        <v>36.208</v>
      </c>
      <c r="N315" s="74" t="s">
        <v>114</v>
      </c>
      <c r="O315" s="74" t="s">
        <v>114</v>
      </c>
      <c r="P315" s="74" t="s">
        <v>114</v>
      </c>
      <c r="Q315" s="74" t="s">
        <v>114</v>
      </c>
      <c r="R315" s="74" t="s">
        <v>114</v>
      </c>
      <c r="S315" s="54">
        <v>16176.586</v>
      </c>
    </row>
    <row r="316" spans="1:19" ht="13.5">
      <c r="A316" s="53">
        <v>34120</v>
      </c>
      <c r="B316" s="74" t="s">
        <v>114</v>
      </c>
      <c r="C316" s="74" t="s">
        <v>114</v>
      </c>
      <c r="D316" s="54">
        <v>328.148</v>
      </c>
      <c r="E316" s="54">
        <v>7948.409</v>
      </c>
      <c r="F316" s="54">
        <v>2594.529</v>
      </c>
      <c r="G316" s="54">
        <v>2488.689</v>
      </c>
      <c r="H316" s="54">
        <v>3436.764</v>
      </c>
      <c r="I316" s="74" t="s">
        <v>114</v>
      </c>
      <c r="J316" s="74" t="s">
        <v>114</v>
      </c>
      <c r="K316" s="74" t="s">
        <v>114</v>
      </c>
      <c r="L316" s="74" t="s">
        <v>114</v>
      </c>
      <c r="M316" s="54">
        <v>38.951</v>
      </c>
      <c r="N316" s="74" t="s">
        <v>114</v>
      </c>
      <c r="O316" s="74" t="s">
        <v>114</v>
      </c>
      <c r="P316" s="74" t="s">
        <v>114</v>
      </c>
      <c r="Q316" s="74" t="s">
        <v>114</v>
      </c>
      <c r="R316" s="74" t="s">
        <v>114</v>
      </c>
      <c r="S316" s="54">
        <v>16835.49</v>
      </c>
    </row>
    <row r="317" spans="1:19" ht="13.5">
      <c r="A317" s="53">
        <v>34150</v>
      </c>
      <c r="B317" s="74" t="s">
        <v>114</v>
      </c>
      <c r="C317" s="74" t="s">
        <v>114</v>
      </c>
      <c r="D317" s="54">
        <v>318.842</v>
      </c>
      <c r="E317" s="54">
        <v>7794.229</v>
      </c>
      <c r="F317" s="54">
        <v>2527.219</v>
      </c>
      <c r="G317" s="54">
        <v>2713.355</v>
      </c>
      <c r="H317" s="54">
        <v>3451.074</v>
      </c>
      <c r="I317" s="74" t="s">
        <v>114</v>
      </c>
      <c r="J317" s="74" t="s">
        <v>114</v>
      </c>
      <c r="K317" s="74" t="s">
        <v>114</v>
      </c>
      <c r="L317" s="74" t="s">
        <v>114</v>
      </c>
      <c r="M317" s="54">
        <v>36.265</v>
      </c>
      <c r="N317" s="74" t="s">
        <v>114</v>
      </c>
      <c r="O317" s="74" t="s">
        <v>114</v>
      </c>
      <c r="P317" s="74" t="s">
        <v>114</v>
      </c>
      <c r="Q317" s="74" t="s">
        <v>114</v>
      </c>
      <c r="R317" s="74" t="s">
        <v>114</v>
      </c>
      <c r="S317" s="54">
        <v>16840.984</v>
      </c>
    </row>
    <row r="318" spans="1:19" ht="13.5">
      <c r="A318" s="53">
        <v>34181</v>
      </c>
      <c r="B318" s="74" t="s">
        <v>114</v>
      </c>
      <c r="C318" s="74" t="s">
        <v>114</v>
      </c>
      <c r="D318" s="54">
        <v>351.034</v>
      </c>
      <c r="E318" s="54">
        <v>8133.365</v>
      </c>
      <c r="F318" s="54">
        <v>3043.016</v>
      </c>
      <c r="G318" s="54">
        <v>2522.36</v>
      </c>
      <c r="H318" s="54">
        <v>3647.211</v>
      </c>
      <c r="I318" s="54">
        <v>43.636</v>
      </c>
      <c r="J318" s="74" t="s">
        <v>114</v>
      </c>
      <c r="K318" s="74" t="s">
        <v>114</v>
      </c>
      <c r="L318" s="74" t="s">
        <v>114</v>
      </c>
      <c r="M318" s="54">
        <v>25.364</v>
      </c>
      <c r="N318" s="74" t="s">
        <v>114</v>
      </c>
      <c r="O318" s="74" t="s">
        <v>114</v>
      </c>
      <c r="P318" s="74" t="s">
        <v>114</v>
      </c>
      <c r="Q318" s="74" t="s">
        <v>114</v>
      </c>
      <c r="R318" s="74" t="s">
        <v>114</v>
      </c>
      <c r="S318" s="54">
        <v>17765.986</v>
      </c>
    </row>
    <row r="319" spans="1:19" ht="13.5">
      <c r="A319" s="53">
        <v>34212</v>
      </c>
      <c r="B319" s="74" t="s">
        <v>114</v>
      </c>
      <c r="C319" s="74" t="s">
        <v>114</v>
      </c>
      <c r="D319" s="54">
        <v>392.35</v>
      </c>
      <c r="E319" s="54">
        <v>8172.201</v>
      </c>
      <c r="F319" s="54">
        <v>2124.498</v>
      </c>
      <c r="G319" s="54">
        <v>2802.412</v>
      </c>
      <c r="H319" s="54">
        <v>3867.498</v>
      </c>
      <c r="I319" s="54">
        <v>13.714</v>
      </c>
      <c r="J319" s="74" t="s">
        <v>114</v>
      </c>
      <c r="K319" s="74" t="s">
        <v>114</v>
      </c>
      <c r="L319" s="74" t="s">
        <v>114</v>
      </c>
      <c r="M319" s="54">
        <v>33.715</v>
      </c>
      <c r="N319" s="74" t="s">
        <v>114</v>
      </c>
      <c r="O319" s="74" t="s">
        <v>114</v>
      </c>
      <c r="P319" s="74" t="s">
        <v>114</v>
      </c>
      <c r="Q319" s="74" t="s">
        <v>114</v>
      </c>
      <c r="R319" s="74" t="s">
        <v>114</v>
      </c>
      <c r="S319" s="54">
        <v>17406.388</v>
      </c>
    </row>
    <row r="320" spans="1:19" ht="13.5">
      <c r="A320" s="53">
        <v>34242</v>
      </c>
      <c r="B320" s="74" t="s">
        <v>114</v>
      </c>
      <c r="C320" s="74" t="s">
        <v>114</v>
      </c>
      <c r="D320" s="54">
        <v>393.229</v>
      </c>
      <c r="E320" s="54">
        <v>8303.768</v>
      </c>
      <c r="F320" s="54">
        <v>2232.663</v>
      </c>
      <c r="G320" s="54">
        <v>2048.005</v>
      </c>
      <c r="H320" s="54">
        <v>3787.32</v>
      </c>
      <c r="I320" s="74" t="s">
        <v>114</v>
      </c>
      <c r="J320" s="74" t="s">
        <v>114</v>
      </c>
      <c r="K320" s="74" t="s">
        <v>114</v>
      </c>
      <c r="L320" s="74" t="s">
        <v>114</v>
      </c>
      <c r="M320" s="54">
        <v>36.327</v>
      </c>
      <c r="N320" s="74" t="s">
        <v>114</v>
      </c>
      <c r="O320" s="74" t="s">
        <v>114</v>
      </c>
      <c r="P320" s="74" t="s">
        <v>114</v>
      </c>
      <c r="Q320" s="74" t="s">
        <v>114</v>
      </c>
      <c r="R320" s="74" t="s">
        <v>114</v>
      </c>
      <c r="S320" s="54">
        <v>16801.312</v>
      </c>
    </row>
    <row r="321" spans="1:19" ht="13.5">
      <c r="A321" s="53">
        <v>34273</v>
      </c>
      <c r="B321" s="74" t="s">
        <v>114</v>
      </c>
      <c r="C321" s="74" t="s">
        <v>114</v>
      </c>
      <c r="D321" s="54">
        <v>435.426</v>
      </c>
      <c r="E321" s="54">
        <v>8511.217</v>
      </c>
      <c r="F321" s="54">
        <v>2684.603</v>
      </c>
      <c r="G321" s="54">
        <v>2132.197</v>
      </c>
      <c r="H321" s="54">
        <v>3739.854</v>
      </c>
      <c r="I321" s="74" t="s">
        <v>114</v>
      </c>
      <c r="J321" s="54">
        <v>22.375</v>
      </c>
      <c r="K321" s="74" t="s">
        <v>114</v>
      </c>
      <c r="L321" s="74" t="s">
        <v>114</v>
      </c>
      <c r="M321" s="54">
        <v>36.047</v>
      </c>
      <c r="N321" s="74" t="s">
        <v>114</v>
      </c>
      <c r="O321" s="74" t="s">
        <v>114</v>
      </c>
      <c r="P321" s="74" t="s">
        <v>114</v>
      </c>
      <c r="Q321" s="74" t="s">
        <v>114</v>
      </c>
      <c r="R321" s="74" t="s">
        <v>114</v>
      </c>
      <c r="S321" s="54">
        <v>17561.719</v>
      </c>
    </row>
    <row r="322" spans="1:19" ht="13.5">
      <c r="A322" s="53">
        <v>34303</v>
      </c>
      <c r="B322" s="74" t="s">
        <v>114</v>
      </c>
      <c r="C322" s="74" t="s">
        <v>114</v>
      </c>
      <c r="D322" s="54">
        <v>406.506</v>
      </c>
      <c r="E322" s="54">
        <v>8583.505</v>
      </c>
      <c r="F322" s="54">
        <v>2612.91</v>
      </c>
      <c r="G322" s="54">
        <v>2381.998</v>
      </c>
      <c r="H322" s="54">
        <v>3740.495</v>
      </c>
      <c r="I322" s="74" t="s">
        <v>114</v>
      </c>
      <c r="J322" s="54">
        <v>18.705</v>
      </c>
      <c r="K322" s="74" t="s">
        <v>114</v>
      </c>
      <c r="L322" s="74" t="s">
        <v>114</v>
      </c>
      <c r="M322" s="54">
        <v>36.326</v>
      </c>
      <c r="N322" s="74" t="s">
        <v>114</v>
      </c>
      <c r="O322" s="74" t="s">
        <v>114</v>
      </c>
      <c r="P322" s="74" t="s">
        <v>114</v>
      </c>
      <c r="Q322" s="74" t="s">
        <v>114</v>
      </c>
      <c r="R322" s="74" t="s">
        <v>114</v>
      </c>
      <c r="S322" s="54">
        <v>17780.445</v>
      </c>
    </row>
    <row r="323" spans="1:19" ht="13.5">
      <c r="A323" s="53">
        <v>34334</v>
      </c>
      <c r="B323" s="74" t="s">
        <v>114</v>
      </c>
      <c r="C323" s="74" t="s">
        <v>114</v>
      </c>
      <c r="D323" s="54">
        <v>525.107</v>
      </c>
      <c r="E323" s="54">
        <v>8699.671</v>
      </c>
      <c r="F323" s="54">
        <v>1630.279</v>
      </c>
      <c r="G323" s="54">
        <v>2268.762</v>
      </c>
      <c r="H323" s="54">
        <v>3869.545</v>
      </c>
      <c r="I323" s="74" t="s">
        <v>114</v>
      </c>
      <c r="J323" s="54">
        <v>28.841</v>
      </c>
      <c r="K323" s="74" t="s">
        <v>114</v>
      </c>
      <c r="L323" s="74" t="s">
        <v>114</v>
      </c>
      <c r="M323" s="54">
        <v>36.327</v>
      </c>
      <c r="N323" s="74" t="s">
        <v>114</v>
      </c>
      <c r="O323" s="74" t="s">
        <v>114</v>
      </c>
      <c r="P323" s="74" t="s">
        <v>114</v>
      </c>
      <c r="Q323" s="74" t="s">
        <v>114</v>
      </c>
      <c r="R323" s="74" t="s">
        <v>114</v>
      </c>
      <c r="S323" s="54">
        <v>17058.532</v>
      </c>
    </row>
    <row r="324" spans="1:19" ht="13.5">
      <c r="A324" s="53">
        <v>34365</v>
      </c>
      <c r="B324" s="74" t="s">
        <v>114</v>
      </c>
      <c r="C324" s="74" t="s">
        <v>114</v>
      </c>
      <c r="D324" s="54">
        <v>483.552</v>
      </c>
      <c r="E324" s="54">
        <v>9390.717</v>
      </c>
      <c r="F324" s="54">
        <v>1816.349</v>
      </c>
      <c r="G324" s="54">
        <v>2437.866</v>
      </c>
      <c r="H324" s="54">
        <v>3775.918</v>
      </c>
      <c r="I324" s="74" t="s">
        <v>114</v>
      </c>
      <c r="J324" s="54">
        <v>1.19</v>
      </c>
      <c r="K324" s="74" t="s">
        <v>114</v>
      </c>
      <c r="L324" s="74" t="s">
        <v>114</v>
      </c>
      <c r="M324" s="54">
        <v>35.283</v>
      </c>
      <c r="N324" s="74" t="s">
        <v>114</v>
      </c>
      <c r="O324" s="74" t="s">
        <v>114</v>
      </c>
      <c r="P324" s="74" t="s">
        <v>114</v>
      </c>
      <c r="Q324" s="74" t="s">
        <v>114</v>
      </c>
      <c r="R324" s="74" t="s">
        <v>114</v>
      </c>
      <c r="S324" s="54">
        <v>17940.875</v>
      </c>
    </row>
    <row r="325" spans="1:19" ht="13.5">
      <c r="A325" s="53">
        <v>34393</v>
      </c>
      <c r="B325" s="74" t="s">
        <v>114</v>
      </c>
      <c r="C325" s="74" t="s">
        <v>114</v>
      </c>
      <c r="D325" s="54">
        <v>447.465</v>
      </c>
      <c r="E325" s="54">
        <v>9614.781</v>
      </c>
      <c r="F325" s="54">
        <v>2030.498</v>
      </c>
      <c r="G325" s="54">
        <v>3105.748</v>
      </c>
      <c r="H325" s="54">
        <v>4088.393</v>
      </c>
      <c r="I325" s="74" t="s">
        <v>114</v>
      </c>
      <c r="J325" s="54">
        <v>19.421</v>
      </c>
      <c r="K325" s="74" t="s">
        <v>114</v>
      </c>
      <c r="L325" s="74" t="s">
        <v>114</v>
      </c>
      <c r="M325" s="54">
        <v>30.713</v>
      </c>
      <c r="N325" s="74" t="s">
        <v>114</v>
      </c>
      <c r="O325" s="74" t="s">
        <v>114</v>
      </c>
      <c r="P325" s="74" t="s">
        <v>114</v>
      </c>
      <c r="Q325" s="74" t="s">
        <v>114</v>
      </c>
      <c r="R325" s="74" t="s">
        <v>114</v>
      </c>
      <c r="S325" s="54">
        <v>19337.019</v>
      </c>
    </row>
    <row r="326" spans="1:19" ht="13.5">
      <c r="A326" s="53">
        <v>34424</v>
      </c>
      <c r="B326" s="74" t="s">
        <v>114</v>
      </c>
      <c r="C326" s="74" t="s">
        <v>114</v>
      </c>
      <c r="D326" s="54">
        <v>443.864</v>
      </c>
      <c r="E326" s="54">
        <v>9705.451</v>
      </c>
      <c r="F326" s="54">
        <v>2164.553</v>
      </c>
      <c r="G326" s="54">
        <v>3173.312</v>
      </c>
      <c r="H326" s="54">
        <v>4211.55</v>
      </c>
      <c r="I326" s="74" t="s">
        <v>114</v>
      </c>
      <c r="J326" s="54">
        <v>29.548</v>
      </c>
      <c r="K326" s="74" t="s">
        <v>114</v>
      </c>
      <c r="L326" s="74" t="s">
        <v>114</v>
      </c>
      <c r="M326" s="54">
        <v>34.898</v>
      </c>
      <c r="N326" s="74" t="s">
        <v>114</v>
      </c>
      <c r="O326" s="74" t="s">
        <v>114</v>
      </c>
      <c r="P326" s="74" t="s">
        <v>114</v>
      </c>
      <c r="Q326" s="74" t="s">
        <v>114</v>
      </c>
      <c r="R326" s="74" t="s">
        <v>114</v>
      </c>
      <c r="S326" s="54">
        <v>19763.176</v>
      </c>
    </row>
    <row r="327" spans="1:19" ht="13.5">
      <c r="A327" s="53">
        <v>34454</v>
      </c>
      <c r="B327" s="74" t="s">
        <v>114</v>
      </c>
      <c r="C327" s="74" t="s">
        <v>114</v>
      </c>
      <c r="D327" s="54">
        <v>497.98</v>
      </c>
      <c r="E327" s="54">
        <v>10185.418</v>
      </c>
      <c r="F327" s="54">
        <v>2108.823</v>
      </c>
      <c r="G327" s="54">
        <v>2942.989</v>
      </c>
      <c r="H327" s="54">
        <v>4207.65</v>
      </c>
      <c r="I327" s="74" t="s">
        <v>114</v>
      </c>
      <c r="J327" s="54">
        <v>31.4</v>
      </c>
      <c r="K327" s="74" t="s">
        <v>114</v>
      </c>
      <c r="L327" s="74" t="s">
        <v>114</v>
      </c>
      <c r="M327" s="54">
        <v>36.96</v>
      </c>
      <c r="N327" s="74" t="s">
        <v>114</v>
      </c>
      <c r="O327" s="74" t="s">
        <v>114</v>
      </c>
      <c r="P327" s="74" t="s">
        <v>114</v>
      </c>
      <c r="Q327" s="74" t="s">
        <v>114</v>
      </c>
      <c r="R327" s="74" t="s">
        <v>114</v>
      </c>
      <c r="S327" s="54">
        <v>20011.22</v>
      </c>
    </row>
    <row r="328" spans="1:19" ht="13.5">
      <c r="A328" s="53">
        <v>34485</v>
      </c>
      <c r="B328" s="74" t="s">
        <v>114</v>
      </c>
      <c r="C328" s="74" t="s">
        <v>114</v>
      </c>
      <c r="D328" s="54">
        <v>461.389</v>
      </c>
      <c r="E328" s="54">
        <v>9884.273</v>
      </c>
      <c r="F328" s="54">
        <v>2491.689</v>
      </c>
      <c r="G328" s="54">
        <v>3280.969</v>
      </c>
      <c r="H328" s="54">
        <v>4705.396</v>
      </c>
      <c r="I328" s="74" t="s">
        <v>114</v>
      </c>
      <c r="J328" s="54">
        <v>12.086</v>
      </c>
      <c r="K328" s="74" t="s">
        <v>114</v>
      </c>
      <c r="L328" s="74" t="s">
        <v>114</v>
      </c>
      <c r="M328" s="54">
        <v>36.327</v>
      </c>
      <c r="N328" s="74" t="s">
        <v>114</v>
      </c>
      <c r="O328" s="74" t="s">
        <v>114</v>
      </c>
      <c r="P328" s="74" t="s">
        <v>114</v>
      </c>
      <c r="Q328" s="74" t="s">
        <v>114</v>
      </c>
      <c r="R328" s="74" t="s">
        <v>114</v>
      </c>
      <c r="S328" s="54">
        <v>20872.129</v>
      </c>
    </row>
    <row r="329" spans="1:19" ht="13.5">
      <c r="A329" s="53">
        <v>34515</v>
      </c>
      <c r="B329" s="74" t="s">
        <v>114</v>
      </c>
      <c r="C329" s="74" t="s">
        <v>114</v>
      </c>
      <c r="D329" s="54">
        <v>463.388</v>
      </c>
      <c r="E329" s="54">
        <v>10171.744</v>
      </c>
      <c r="F329" s="54">
        <v>2218.359</v>
      </c>
      <c r="G329" s="54">
        <v>3190.993</v>
      </c>
      <c r="H329" s="54">
        <v>4675.001</v>
      </c>
      <c r="I329" s="74" t="s">
        <v>114</v>
      </c>
      <c r="J329" s="54">
        <v>46.682</v>
      </c>
      <c r="K329" s="74" t="s">
        <v>114</v>
      </c>
      <c r="L329" s="74" t="s">
        <v>114</v>
      </c>
      <c r="M329" s="54">
        <v>36.326</v>
      </c>
      <c r="N329" s="74" t="s">
        <v>114</v>
      </c>
      <c r="O329" s="74" t="s">
        <v>114</v>
      </c>
      <c r="P329" s="74" t="s">
        <v>114</v>
      </c>
      <c r="Q329" s="74" t="s">
        <v>114</v>
      </c>
      <c r="R329" s="74" t="s">
        <v>114</v>
      </c>
      <c r="S329" s="54">
        <v>20772.493</v>
      </c>
    </row>
    <row r="330" spans="1:19" ht="13.5">
      <c r="A330" s="53">
        <v>34546</v>
      </c>
      <c r="B330" s="74" t="s">
        <v>114</v>
      </c>
      <c r="C330" s="74" t="s">
        <v>114</v>
      </c>
      <c r="D330" s="54">
        <v>505.747</v>
      </c>
      <c r="E330" s="54">
        <v>10452.455</v>
      </c>
      <c r="F330" s="54">
        <v>1878.068</v>
      </c>
      <c r="G330" s="54">
        <v>3363.342</v>
      </c>
      <c r="H330" s="54">
        <v>4792.713</v>
      </c>
      <c r="I330" s="74" t="s">
        <v>114</v>
      </c>
      <c r="J330" s="54">
        <v>7.281</v>
      </c>
      <c r="K330" s="74" t="s">
        <v>114</v>
      </c>
      <c r="L330" s="74" t="s">
        <v>114</v>
      </c>
      <c r="M330" s="54">
        <v>36.939</v>
      </c>
      <c r="N330" s="74" t="s">
        <v>114</v>
      </c>
      <c r="O330" s="74" t="s">
        <v>114</v>
      </c>
      <c r="P330" s="74" t="s">
        <v>114</v>
      </c>
      <c r="Q330" s="74" t="s">
        <v>114</v>
      </c>
      <c r="R330" s="74" t="s">
        <v>114</v>
      </c>
      <c r="S330" s="54">
        <v>21036.545</v>
      </c>
    </row>
    <row r="331" spans="1:19" ht="13.5">
      <c r="A331" s="53">
        <v>34577</v>
      </c>
      <c r="B331" s="74" t="s">
        <v>114</v>
      </c>
      <c r="C331" s="74" t="s">
        <v>114</v>
      </c>
      <c r="D331" s="54">
        <v>600.656</v>
      </c>
      <c r="E331" s="54">
        <v>10773.078</v>
      </c>
      <c r="F331" s="54">
        <v>2301.894</v>
      </c>
      <c r="G331" s="54">
        <v>3007.191</v>
      </c>
      <c r="H331" s="54">
        <v>6134.298</v>
      </c>
      <c r="I331" s="74" t="s">
        <v>114</v>
      </c>
      <c r="J331" s="74" t="s">
        <v>114</v>
      </c>
      <c r="K331" s="74" t="s">
        <v>114</v>
      </c>
      <c r="L331" s="74" t="s">
        <v>114</v>
      </c>
      <c r="M331" s="54">
        <v>37.127</v>
      </c>
      <c r="N331" s="74" t="s">
        <v>114</v>
      </c>
      <c r="O331" s="74" t="s">
        <v>114</v>
      </c>
      <c r="P331" s="74" t="s">
        <v>114</v>
      </c>
      <c r="Q331" s="74" t="s">
        <v>114</v>
      </c>
      <c r="R331" s="74" t="s">
        <v>114</v>
      </c>
      <c r="S331" s="54">
        <v>22854.244</v>
      </c>
    </row>
    <row r="332" spans="1:19" ht="13.5">
      <c r="A332" s="53">
        <v>34607</v>
      </c>
      <c r="B332" s="74" t="s">
        <v>114</v>
      </c>
      <c r="C332" s="74" t="s">
        <v>114</v>
      </c>
      <c r="D332" s="54">
        <v>624.261</v>
      </c>
      <c r="E332" s="54">
        <v>11247.314</v>
      </c>
      <c r="F332" s="54">
        <v>2737.868</v>
      </c>
      <c r="G332" s="54">
        <v>3094.915</v>
      </c>
      <c r="H332" s="54">
        <v>6941.004</v>
      </c>
      <c r="I332" s="74" t="s">
        <v>114</v>
      </c>
      <c r="J332" s="74" t="s">
        <v>114</v>
      </c>
      <c r="K332" s="74" t="s">
        <v>114</v>
      </c>
      <c r="L332" s="74" t="s">
        <v>114</v>
      </c>
      <c r="M332" s="54">
        <v>37.129</v>
      </c>
      <c r="N332" s="74" t="s">
        <v>114</v>
      </c>
      <c r="O332" s="74" t="s">
        <v>114</v>
      </c>
      <c r="P332" s="74" t="s">
        <v>114</v>
      </c>
      <c r="Q332" s="74" t="s">
        <v>114</v>
      </c>
      <c r="R332" s="74" t="s">
        <v>114</v>
      </c>
      <c r="S332" s="54">
        <v>24679.491</v>
      </c>
    </row>
    <row r="333" spans="1:19" ht="13.5">
      <c r="A333" s="53">
        <v>34638</v>
      </c>
      <c r="B333" s="74" t="s">
        <v>114</v>
      </c>
      <c r="C333" s="74" t="s">
        <v>114</v>
      </c>
      <c r="D333" s="54">
        <v>645.485</v>
      </c>
      <c r="E333" s="54">
        <v>11845.659</v>
      </c>
      <c r="F333" s="54">
        <v>1945.904</v>
      </c>
      <c r="G333" s="54">
        <v>3209.23</v>
      </c>
      <c r="H333" s="54">
        <v>8567.96</v>
      </c>
      <c r="I333" s="74" t="s">
        <v>114</v>
      </c>
      <c r="J333" s="54">
        <v>10.965</v>
      </c>
      <c r="K333" s="74" t="s">
        <v>114</v>
      </c>
      <c r="L333" s="74" t="s">
        <v>114</v>
      </c>
      <c r="M333" s="54">
        <v>37.13</v>
      </c>
      <c r="N333" s="74" t="s">
        <v>114</v>
      </c>
      <c r="O333" s="74" t="s">
        <v>114</v>
      </c>
      <c r="P333" s="74" t="s">
        <v>114</v>
      </c>
      <c r="Q333" s="74" t="s">
        <v>114</v>
      </c>
      <c r="R333" s="74" t="s">
        <v>114</v>
      </c>
      <c r="S333" s="54">
        <v>26262.333</v>
      </c>
    </row>
    <row r="334" spans="1:19" ht="13.5">
      <c r="A334" s="53">
        <v>34668</v>
      </c>
      <c r="B334" s="74" t="s">
        <v>114</v>
      </c>
      <c r="C334" s="74" t="s">
        <v>114</v>
      </c>
      <c r="D334" s="54">
        <v>763.558</v>
      </c>
      <c r="E334" s="54">
        <v>12200.679</v>
      </c>
      <c r="F334" s="54">
        <v>1804.378</v>
      </c>
      <c r="G334" s="54">
        <v>3462.196</v>
      </c>
      <c r="H334" s="54">
        <v>9202.369</v>
      </c>
      <c r="I334" s="74" t="s">
        <v>114</v>
      </c>
      <c r="J334" s="54">
        <v>1.5</v>
      </c>
      <c r="K334" s="74" t="s">
        <v>114</v>
      </c>
      <c r="L334" s="74" t="s">
        <v>114</v>
      </c>
      <c r="M334" s="54">
        <v>37.526</v>
      </c>
      <c r="N334" s="74" t="s">
        <v>114</v>
      </c>
      <c r="O334" s="74" t="s">
        <v>114</v>
      </c>
      <c r="P334" s="74" t="s">
        <v>114</v>
      </c>
      <c r="Q334" s="74" t="s">
        <v>114</v>
      </c>
      <c r="R334" s="74" t="s">
        <v>114</v>
      </c>
      <c r="S334" s="54">
        <v>27472.206</v>
      </c>
    </row>
    <row r="335" spans="1:19" ht="13.5">
      <c r="A335" s="53">
        <v>34699</v>
      </c>
      <c r="B335" s="74" t="s">
        <v>114</v>
      </c>
      <c r="C335" s="74" t="s">
        <v>114</v>
      </c>
      <c r="D335" s="54">
        <v>880.48</v>
      </c>
      <c r="E335" s="54">
        <v>12676.659</v>
      </c>
      <c r="F335" s="54">
        <v>1423.499</v>
      </c>
      <c r="G335" s="54">
        <v>3904.996</v>
      </c>
      <c r="H335" s="54">
        <v>9478.149</v>
      </c>
      <c r="I335" s="74" t="s">
        <v>114</v>
      </c>
      <c r="J335" s="74" t="s">
        <v>114</v>
      </c>
      <c r="K335" s="74" t="s">
        <v>114</v>
      </c>
      <c r="L335" s="74" t="s">
        <v>114</v>
      </c>
      <c r="M335" s="54">
        <v>37.526</v>
      </c>
      <c r="N335" s="74" t="s">
        <v>114</v>
      </c>
      <c r="O335" s="74" t="s">
        <v>114</v>
      </c>
      <c r="P335" s="74" t="s">
        <v>114</v>
      </c>
      <c r="Q335" s="74" t="s">
        <v>114</v>
      </c>
      <c r="R335" s="74" t="s">
        <v>114</v>
      </c>
      <c r="S335" s="54">
        <v>28401.309</v>
      </c>
    </row>
    <row r="336" spans="1:19" ht="13.5">
      <c r="A336" s="53">
        <v>34730</v>
      </c>
      <c r="B336" s="74" t="s">
        <v>114</v>
      </c>
      <c r="C336" s="74" t="s">
        <v>114</v>
      </c>
      <c r="D336" s="54">
        <v>916.802</v>
      </c>
      <c r="E336" s="54">
        <v>12765.894</v>
      </c>
      <c r="F336" s="54">
        <v>1389.408</v>
      </c>
      <c r="G336" s="54">
        <v>3972.856</v>
      </c>
      <c r="H336" s="54">
        <v>11383.605</v>
      </c>
      <c r="I336" s="74" t="s">
        <v>114</v>
      </c>
      <c r="J336" s="74" t="s">
        <v>114</v>
      </c>
      <c r="K336" s="74" t="s">
        <v>114</v>
      </c>
      <c r="L336" s="74" t="s">
        <v>114</v>
      </c>
      <c r="M336" s="54">
        <v>37.526</v>
      </c>
      <c r="N336" s="74" t="s">
        <v>114</v>
      </c>
      <c r="O336" s="74" t="s">
        <v>114</v>
      </c>
      <c r="P336" s="74" t="s">
        <v>114</v>
      </c>
      <c r="Q336" s="74" t="s">
        <v>114</v>
      </c>
      <c r="R336" s="74" t="s">
        <v>114</v>
      </c>
      <c r="S336" s="54">
        <v>30466.091</v>
      </c>
    </row>
    <row r="337" spans="1:19" ht="13.5">
      <c r="A337" s="53">
        <v>34758</v>
      </c>
      <c r="B337" s="74" t="s">
        <v>114</v>
      </c>
      <c r="C337" s="74" t="s">
        <v>114</v>
      </c>
      <c r="D337" s="54">
        <v>847.869</v>
      </c>
      <c r="E337" s="54">
        <v>13436.386</v>
      </c>
      <c r="F337" s="54">
        <v>816.034</v>
      </c>
      <c r="G337" s="54">
        <v>3308.603</v>
      </c>
      <c r="H337" s="54">
        <v>13421.526</v>
      </c>
      <c r="I337" s="74" t="s">
        <v>114</v>
      </c>
      <c r="J337" s="54">
        <v>82.286</v>
      </c>
      <c r="K337" s="74" t="s">
        <v>114</v>
      </c>
      <c r="L337" s="74" t="s">
        <v>114</v>
      </c>
      <c r="M337" s="54">
        <v>37.526</v>
      </c>
      <c r="N337" s="74" t="s">
        <v>114</v>
      </c>
      <c r="O337" s="74" t="s">
        <v>114</v>
      </c>
      <c r="P337" s="74" t="s">
        <v>114</v>
      </c>
      <c r="Q337" s="74" t="s">
        <v>114</v>
      </c>
      <c r="R337" s="74" t="s">
        <v>114</v>
      </c>
      <c r="S337" s="54">
        <v>31950.23</v>
      </c>
    </row>
    <row r="338" spans="1:19" ht="13.5">
      <c r="A338" s="53">
        <v>34789</v>
      </c>
      <c r="B338" s="74" t="s">
        <v>114</v>
      </c>
      <c r="C338" s="74" t="s">
        <v>114</v>
      </c>
      <c r="D338" s="54">
        <v>932.66</v>
      </c>
      <c r="E338" s="54">
        <v>13793.515</v>
      </c>
      <c r="F338" s="74" t="s">
        <v>114</v>
      </c>
      <c r="G338" s="54">
        <v>3364.157</v>
      </c>
      <c r="H338" s="54">
        <v>13848.034</v>
      </c>
      <c r="I338" s="74" t="s">
        <v>114</v>
      </c>
      <c r="J338" s="54">
        <v>58.173</v>
      </c>
      <c r="K338" s="74" t="s">
        <v>114</v>
      </c>
      <c r="L338" s="74" t="s">
        <v>114</v>
      </c>
      <c r="M338" s="54">
        <v>40.398</v>
      </c>
      <c r="N338" s="74" t="s">
        <v>114</v>
      </c>
      <c r="O338" s="74" t="s">
        <v>114</v>
      </c>
      <c r="P338" s="74" t="s">
        <v>114</v>
      </c>
      <c r="Q338" s="74" t="s">
        <v>114</v>
      </c>
      <c r="R338" s="74" t="s">
        <v>114</v>
      </c>
      <c r="S338" s="54">
        <v>32036.937</v>
      </c>
    </row>
    <row r="339" spans="1:19" ht="13.5">
      <c r="A339" s="53">
        <v>34819</v>
      </c>
      <c r="B339" s="74" t="s">
        <v>114</v>
      </c>
      <c r="C339" s="74" t="s">
        <v>114</v>
      </c>
      <c r="D339" s="54">
        <v>901.435</v>
      </c>
      <c r="E339" s="54">
        <v>14475.223</v>
      </c>
      <c r="F339" s="74" t="s">
        <v>114</v>
      </c>
      <c r="G339" s="54">
        <v>3477.891</v>
      </c>
      <c r="H339" s="54">
        <v>10095.688</v>
      </c>
      <c r="I339" s="74" t="s">
        <v>114</v>
      </c>
      <c r="J339" s="54">
        <v>9.604</v>
      </c>
      <c r="K339" s="74" t="s">
        <v>114</v>
      </c>
      <c r="L339" s="74" t="s">
        <v>114</v>
      </c>
      <c r="M339" s="54">
        <v>52.152</v>
      </c>
      <c r="N339" s="74" t="s">
        <v>114</v>
      </c>
      <c r="O339" s="74" t="s">
        <v>114</v>
      </c>
      <c r="P339" s="74" t="s">
        <v>114</v>
      </c>
      <c r="Q339" s="74" t="s">
        <v>114</v>
      </c>
      <c r="R339" s="74" t="s">
        <v>114</v>
      </c>
      <c r="S339" s="54">
        <v>29012.003</v>
      </c>
    </row>
    <row r="340" spans="1:19" ht="13.5">
      <c r="A340" s="53">
        <v>34850</v>
      </c>
      <c r="B340" s="74" t="s">
        <v>114</v>
      </c>
      <c r="C340" s="74" t="s">
        <v>114</v>
      </c>
      <c r="D340" s="54">
        <v>915.097</v>
      </c>
      <c r="E340" s="54">
        <v>13921.778</v>
      </c>
      <c r="F340" s="74" t="s">
        <v>114</v>
      </c>
      <c r="G340" s="54">
        <v>3604.217</v>
      </c>
      <c r="H340" s="54">
        <v>9683.775</v>
      </c>
      <c r="I340" s="74" t="s">
        <v>114</v>
      </c>
      <c r="J340" s="54">
        <v>12.002</v>
      </c>
      <c r="K340" s="74" t="s">
        <v>114</v>
      </c>
      <c r="L340" s="74" t="s">
        <v>114</v>
      </c>
      <c r="M340" s="54">
        <v>56.372</v>
      </c>
      <c r="N340" s="74" t="s">
        <v>114</v>
      </c>
      <c r="O340" s="74" t="s">
        <v>114</v>
      </c>
      <c r="P340" s="74" t="s">
        <v>114</v>
      </c>
      <c r="Q340" s="74" t="s">
        <v>114</v>
      </c>
      <c r="R340" s="74" t="s">
        <v>114</v>
      </c>
      <c r="S340" s="54">
        <v>28193.241</v>
      </c>
    </row>
    <row r="341" spans="1:19" ht="13.5">
      <c r="A341" s="53">
        <v>34880</v>
      </c>
      <c r="B341" s="74" t="s">
        <v>114</v>
      </c>
      <c r="C341" s="74" t="s">
        <v>114</v>
      </c>
      <c r="D341" s="54">
        <v>874.572</v>
      </c>
      <c r="E341" s="54">
        <v>13859.47</v>
      </c>
      <c r="F341" s="74" t="s">
        <v>114</v>
      </c>
      <c r="G341" s="54">
        <v>3541.532</v>
      </c>
      <c r="H341" s="54">
        <v>10187.248</v>
      </c>
      <c r="I341" s="74" t="s">
        <v>114</v>
      </c>
      <c r="J341" s="54">
        <v>19.232</v>
      </c>
      <c r="K341" s="74" t="s">
        <v>114</v>
      </c>
      <c r="L341" s="74" t="s">
        <v>114</v>
      </c>
      <c r="M341" s="54">
        <v>57.572</v>
      </c>
      <c r="N341" s="74" t="s">
        <v>114</v>
      </c>
      <c r="O341" s="74" t="s">
        <v>114</v>
      </c>
      <c r="P341" s="74" t="s">
        <v>114</v>
      </c>
      <c r="Q341" s="74" t="s">
        <v>114</v>
      </c>
      <c r="R341" s="74" t="s">
        <v>114</v>
      </c>
      <c r="S341" s="54">
        <v>28539.626</v>
      </c>
    </row>
    <row r="342" spans="1:19" ht="13.5">
      <c r="A342" s="53">
        <v>34911</v>
      </c>
      <c r="B342" s="74" t="s">
        <v>114</v>
      </c>
      <c r="C342" s="74" t="s">
        <v>114</v>
      </c>
      <c r="D342" s="54">
        <v>907.457</v>
      </c>
      <c r="E342" s="54">
        <v>14530.804</v>
      </c>
      <c r="F342" s="74" t="s">
        <v>114</v>
      </c>
      <c r="G342" s="54">
        <v>3152.102</v>
      </c>
      <c r="H342" s="54">
        <v>10320.386</v>
      </c>
      <c r="I342" s="74" t="s">
        <v>114</v>
      </c>
      <c r="J342" s="54">
        <v>13.948</v>
      </c>
      <c r="K342" s="74" t="s">
        <v>114</v>
      </c>
      <c r="L342" s="74" t="s">
        <v>114</v>
      </c>
      <c r="M342" s="54">
        <v>65.694</v>
      </c>
      <c r="N342" s="74" t="s">
        <v>114</v>
      </c>
      <c r="O342" s="74" t="s">
        <v>114</v>
      </c>
      <c r="P342" s="74" t="s">
        <v>114</v>
      </c>
      <c r="Q342" s="74" t="s">
        <v>114</v>
      </c>
      <c r="R342" s="74" t="s">
        <v>114</v>
      </c>
      <c r="S342" s="54">
        <v>28990.391</v>
      </c>
    </row>
    <row r="343" spans="1:19" ht="13.5">
      <c r="A343" s="53">
        <v>34942</v>
      </c>
      <c r="B343" s="74" t="s">
        <v>114</v>
      </c>
      <c r="C343" s="74" t="s">
        <v>114</v>
      </c>
      <c r="D343" s="54">
        <v>914.13</v>
      </c>
      <c r="E343" s="54">
        <v>14405.978</v>
      </c>
      <c r="F343" s="74" t="s">
        <v>114</v>
      </c>
      <c r="G343" s="54">
        <v>2858.97</v>
      </c>
      <c r="H343" s="54">
        <v>10509.272</v>
      </c>
      <c r="I343" s="74" t="s">
        <v>114</v>
      </c>
      <c r="J343" s="54">
        <v>14.292</v>
      </c>
      <c r="K343" s="74" t="s">
        <v>114</v>
      </c>
      <c r="L343" s="74" t="s">
        <v>114</v>
      </c>
      <c r="M343" s="54">
        <v>77.347</v>
      </c>
      <c r="N343" s="74" t="s">
        <v>114</v>
      </c>
      <c r="O343" s="74" t="s">
        <v>114</v>
      </c>
      <c r="P343" s="74" t="s">
        <v>114</v>
      </c>
      <c r="Q343" s="74" t="s">
        <v>114</v>
      </c>
      <c r="R343" s="74" t="s">
        <v>114</v>
      </c>
      <c r="S343" s="54">
        <v>28779.989</v>
      </c>
    </row>
    <row r="344" spans="1:19" ht="13.5">
      <c r="A344" s="53">
        <v>34972</v>
      </c>
      <c r="B344" s="74" t="s">
        <v>114</v>
      </c>
      <c r="C344" s="74" t="s">
        <v>114</v>
      </c>
      <c r="D344" s="54">
        <v>946.559</v>
      </c>
      <c r="E344" s="54">
        <v>14729.497</v>
      </c>
      <c r="F344" s="74" t="s">
        <v>114</v>
      </c>
      <c r="G344" s="54">
        <v>1396.2</v>
      </c>
      <c r="H344" s="54">
        <v>10264.345</v>
      </c>
      <c r="I344" s="74" t="s">
        <v>114</v>
      </c>
      <c r="J344" s="54">
        <v>51.027</v>
      </c>
      <c r="K344" s="74" t="s">
        <v>114</v>
      </c>
      <c r="L344" s="74" t="s">
        <v>114</v>
      </c>
      <c r="M344" s="54">
        <v>77.269</v>
      </c>
      <c r="N344" s="74" t="s">
        <v>114</v>
      </c>
      <c r="O344" s="74" t="s">
        <v>114</v>
      </c>
      <c r="P344" s="74" t="s">
        <v>114</v>
      </c>
      <c r="Q344" s="74" t="s">
        <v>114</v>
      </c>
      <c r="R344" s="74" t="s">
        <v>114</v>
      </c>
      <c r="S344" s="54">
        <v>27464.897</v>
      </c>
    </row>
    <row r="345" spans="1:19" ht="13.5">
      <c r="A345" s="53">
        <v>35003</v>
      </c>
      <c r="B345" s="74" t="s">
        <v>114</v>
      </c>
      <c r="C345" s="74" t="s">
        <v>114</v>
      </c>
      <c r="D345" s="54">
        <v>956.095</v>
      </c>
      <c r="E345" s="54">
        <v>15162.415</v>
      </c>
      <c r="F345" s="74" t="s">
        <v>114</v>
      </c>
      <c r="G345" s="54">
        <v>1684.808</v>
      </c>
      <c r="H345" s="54">
        <v>9775.052</v>
      </c>
      <c r="I345" s="74" t="s">
        <v>114</v>
      </c>
      <c r="J345" s="54">
        <v>47.389</v>
      </c>
      <c r="K345" s="74" t="s">
        <v>114</v>
      </c>
      <c r="L345" s="74" t="s">
        <v>114</v>
      </c>
      <c r="M345" s="54">
        <v>73.801</v>
      </c>
      <c r="N345" s="74" t="s">
        <v>114</v>
      </c>
      <c r="O345" s="74" t="s">
        <v>114</v>
      </c>
      <c r="P345" s="74" t="s">
        <v>114</v>
      </c>
      <c r="Q345" s="74" t="s">
        <v>114</v>
      </c>
      <c r="R345" s="74" t="s">
        <v>114</v>
      </c>
      <c r="S345" s="54">
        <v>27699.56</v>
      </c>
    </row>
    <row r="346" spans="1:19" ht="13.5">
      <c r="A346" s="53">
        <v>35033</v>
      </c>
      <c r="B346" s="74" t="s">
        <v>114</v>
      </c>
      <c r="C346" s="74" t="s">
        <v>114</v>
      </c>
      <c r="D346" s="54">
        <v>970.078</v>
      </c>
      <c r="E346" s="54">
        <v>15648.401</v>
      </c>
      <c r="F346" s="74" t="s">
        <v>114</v>
      </c>
      <c r="G346" s="54">
        <v>2066.798</v>
      </c>
      <c r="H346" s="54">
        <v>8439.884</v>
      </c>
      <c r="I346" s="74" t="s">
        <v>114</v>
      </c>
      <c r="J346" s="54">
        <v>30.254</v>
      </c>
      <c r="K346" s="74" t="s">
        <v>114</v>
      </c>
      <c r="L346" s="74" t="s">
        <v>114</v>
      </c>
      <c r="M346" s="54">
        <v>69.176</v>
      </c>
      <c r="N346" s="74" t="s">
        <v>114</v>
      </c>
      <c r="O346" s="74" t="s">
        <v>114</v>
      </c>
      <c r="P346" s="74" t="s">
        <v>114</v>
      </c>
      <c r="Q346" s="74" t="s">
        <v>114</v>
      </c>
      <c r="R346" s="74" t="s">
        <v>114</v>
      </c>
      <c r="S346" s="54">
        <v>27224.591</v>
      </c>
    </row>
    <row r="347" spans="1:19" ht="13.5">
      <c r="A347" s="53">
        <v>35064</v>
      </c>
      <c r="B347" s="74" t="s">
        <v>114</v>
      </c>
      <c r="C347" s="74" t="s">
        <v>114</v>
      </c>
      <c r="D347" s="54">
        <v>1230.592</v>
      </c>
      <c r="E347" s="54">
        <v>15876.471</v>
      </c>
      <c r="F347" s="74" t="s">
        <v>114</v>
      </c>
      <c r="G347" s="54">
        <v>2320.64</v>
      </c>
      <c r="H347" s="54">
        <v>8330.332</v>
      </c>
      <c r="I347" s="74" t="s">
        <v>114</v>
      </c>
      <c r="J347" s="54">
        <v>115.085</v>
      </c>
      <c r="K347" s="74" t="s">
        <v>114</v>
      </c>
      <c r="L347" s="74" t="s">
        <v>114</v>
      </c>
      <c r="M347" s="54">
        <v>81.251</v>
      </c>
      <c r="N347" s="74" t="s">
        <v>114</v>
      </c>
      <c r="O347" s="74" t="s">
        <v>114</v>
      </c>
      <c r="P347" s="74" t="s">
        <v>114</v>
      </c>
      <c r="Q347" s="74" t="s">
        <v>114</v>
      </c>
      <c r="R347" s="74" t="s">
        <v>114</v>
      </c>
      <c r="S347" s="54">
        <v>27954.371</v>
      </c>
    </row>
    <row r="348" spans="1:19" ht="13.5">
      <c r="A348" s="53">
        <v>35095</v>
      </c>
      <c r="B348" s="74" t="s">
        <v>114</v>
      </c>
      <c r="C348" s="74" t="s">
        <v>114</v>
      </c>
      <c r="D348" s="54">
        <v>1181.041</v>
      </c>
      <c r="E348" s="54">
        <v>15738.879</v>
      </c>
      <c r="F348" s="74" t="s">
        <v>114</v>
      </c>
      <c r="G348" s="54">
        <v>2546.43</v>
      </c>
      <c r="H348" s="54">
        <v>10354.757</v>
      </c>
      <c r="I348" s="74" t="s">
        <v>114</v>
      </c>
      <c r="J348" s="54">
        <v>1047.633</v>
      </c>
      <c r="K348" s="74" t="s">
        <v>114</v>
      </c>
      <c r="L348" s="74" t="s">
        <v>114</v>
      </c>
      <c r="M348" s="54">
        <v>33.353</v>
      </c>
      <c r="N348" s="74" t="s">
        <v>114</v>
      </c>
      <c r="O348" s="74" t="s">
        <v>114</v>
      </c>
      <c r="P348" s="74" t="s">
        <v>114</v>
      </c>
      <c r="Q348" s="74" t="s">
        <v>114</v>
      </c>
      <c r="R348" s="74" t="s">
        <v>114</v>
      </c>
      <c r="S348" s="54">
        <v>30902.093</v>
      </c>
    </row>
    <row r="349" spans="1:19" ht="13.5">
      <c r="A349" s="53">
        <v>35124</v>
      </c>
      <c r="B349" s="74" t="s">
        <v>114</v>
      </c>
      <c r="C349" s="74" t="s">
        <v>114</v>
      </c>
      <c r="D349" s="54">
        <v>1031.61</v>
      </c>
      <c r="E349" s="54">
        <v>16152.806</v>
      </c>
      <c r="F349" s="74" t="s">
        <v>114</v>
      </c>
      <c r="G349" s="54">
        <v>2703.012</v>
      </c>
      <c r="H349" s="54">
        <v>9910.127</v>
      </c>
      <c r="I349" s="74" t="s">
        <v>114</v>
      </c>
      <c r="J349" s="54">
        <v>958.583</v>
      </c>
      <c r="K349" s="74" t="s">
        <v>114</v>
      </c>
      <c r="L349" s="74" t="s">
        <v>114</v>
      </c>
      <c r="M349" s="54">
        <v>3.512</v>
      </c>
      <c r="N349" s="74" t="s">
        <v>114</v>
      </c>
      <c r="O349" s="74" t="s">
        <v>114</v>
      </c>
      <c r="P349" s="74" t="s">
        <v>114</v>
      </c>
      <c r="Q349" s="74" t="s">
        <v>114</v>
      </c>
      <c r="R349" s="74" t="s">
        <v>114</v>
      </c>
      <c r="S349" s="54">
        <v>30759.65</v>
      </c>
    </row>
    <row r="350" spans="1:19" ht="13.5">
      <c r="A350" s="53">
        <v>35155</v>
      </c>
      <c r="B350" s="74" t="s">
        <v>114</v>
      </c>
      <c r="C350" s="74" t="s">
        <v>114</v>
      </c>
      <c r="D350" s="54">
        <v>1043.559</v>
      </c>
      <c r="E350" s="54">
        <v>16165.221</v>
      </c>
      <c r="F350" s="74" t="s">
        <v>114</v>
      </c>
      <c r="G350" s="54">
        <v>2854.575</v>
      </c>
      <c r="H350" s="54">
        <v>10490.321</v>
      </c>
      <c r="I350" s="74" t="s">
        <v>114</v>
      </c>
      <c r="J350" s="54">
        <v>804.146</v>
      </c>
      <c r="K350" s="74" t="s">
        <v>114</v>
      </c>
      <c r="L350" s="74" t="s">
        <v>114</v>
      </c>
      <c r="M350" s="54">
        <v>3.512</v>
      </c>
      <c r="N350" s="74" t="s">
        <v>114</v>
      </c>
      <c r="O350" s="74" t="s">
        <v>114</v>
      </c>
      <c r="P350" s="74" t="s">
        <v>114</v>
      </c>
      <c r="Q350" s="74" t="s">
        <v>114</v>
      </c>
      <c r="R350" s="74" t="s">
        <v>114</v>
      </c>
      <c r="S350" s="54">
        <v>31361.334</v>
      </c>
    </row>
    <row r="351" spans="1:19" ht="13.5">
      <c r="A351" s="53">
        <v>35185</v>
      </c>
      <c r="B351" s="74" t="s">
        <v>114</v>
      </c>
      <c r="C351" s="74" t="s">
        <v>114</v>
      </c>
      <c r="D351" s="54">
        <v>1135.691</v>
      </c>
      <c r="E351" s="54">
        <v>16387.393</v>
      </c>
      <c r="F351" s="74" t="s">
        <v>114</v>
      </c>
      <c r="G351" s="54">
        <v>1910.658</v>
      </c>
      <c r="H351" s="54">
        <v>10977.302</v>
      </c>
      <c r="I351" s="74" t="s">
        <v>114</v>
      </c>
      <c r="J351" s="54">
        <v>114.614</v>
      </c>
      <c r="K351" s="74" t="s">
        <v>114</v>
      </c>
      <c r="L351" s="74" t="s">
        <v>114</v>
      </c>
      <c r="M351" s="54">
        <v>3.513</v>
      </c>
      <c r="N351" s="74" t="s">
        <v>114</v>
      </c>
      <c r="O351" s="74" t="s">
        <v>114</v>
      </c>
      <c r="P351" s="74" t="s">
        <v>114</v>
      </c>
      <c r="Q351" s="74" t="s">
        <v>114</v>
      </c>
      <c r="R351" s="74" t="s">
        <v>114</v>
      </c>
      <c r="S351" s="54">
        <v>30529.171</v>
      </c>
    </row>
    <row r="352" spans="1:19" ht="13.5">
      <c r="A352" s="53">
        <v>35216</v>
      </c>
      <c r="B352" s="74" t="s">
        <v>114</v>
      </c>
      <c r="C352" s="74" t="s">
        <v>114</v>
      </c>
      <c r="D352" s="54">
        <v>1051.576</v>
      </c>
      <c r="E352" s="54">
        <v>16402.108</v>
      </c>
      <c r="F352" s="74" t="s">
        <v>114</v>
      </c>
      <c r="G352" s="54">
        <v>2223.121</v>
      </c>
      <c r="H352" s="54">
        <v>11536.745</v>
      </c>
      <c r="I352" s="74" t="s">
        <v>114</v>
      </c>
      <c r="J352" s="54">
        <v>13.495</v>
      </c>
      <c r="K352" s="74" t="s">
        <v>114</v>
      </c>
      <c r="L352" s="74" t="s">
        <v>114</v>
      </c>
      <c r="M352" s="54">
        <v>3.513</v>
      </c>
      <c r="N352" s="74" t="s">
        <v>114</v>
      </c>
      <c r="O352" s="74" t="s">
        <v>114</v>
      </c>
      <c r="P352" s="74" t="s">
        <v>114</v>
      </c>
      <c r="Q352" s="74" t="s">
        <v>114</v>
      </c>
      <c r="R352" s="74" t="s">
        <v>114</v>
      </c>
      <c r="S352" s="54">
        <v>31230.558</v>
      </c>
    </row>
    <row r="353" spans="1:19" ht="13.5">
      <c r="A353" s="53">
        <v>35246</v>
      </c>
      <c r="B353" s="74" t="s">
        <v>114</v>
      </c>
      <c r="C353" s="74" t="s">
        <v>114</v>
      </c>
      <c r="D353" s="54">
        <v>1033.555</v>
      </c>
      <c r="E353" s="54">
        <v>16913.455</v>
      </c>
      <c r="F353" s="74" t="s">
        <v>114</v>
      </c>
      <c r="G353" s="54">
        <v>2207.687</v>
      </c>
      <c r="H353" s="54">
        <v>11100.254</v>
      </c>
      <c r="I353" s="74" t="s">
        <v>114</v>
      </c>
      <c r="J353" s="54">
        <v>216.475</v>
      </c>
      <c r="K353" s="74" t="s">
        <v>114</v>
      </c>
      <c r="L353" s="74" t="s">
        <v>114</v>
      </c>
      <c r="M353" s="54">
        <v>3.513</v>
      </c>
      <c r="N353" s="74" t="s">
        <v>114</v>
      </c>
      <c r="O353" s="74" t="s">
        <v>114</v>
      </c>
      <c r="P353" s="74" t="s">
        <v>114</v>
      </c>
      <c r="Q353" s="74" t="s">
        <v>114</v>
      </c>
      <c r="R353" s="74" t="s">
        <v>114</v>
      </c>
      <c r="S353" s="54">
        <v>31474.939</v>
      </c>
    </row>
    <row r="354" spans="1:19" ht="13.5">
      <c r="A354" s="53">
        <v>35277</v>
      </c>
      <c r="B354" s="74" t="s">
        <v>114</v>
      </c>
      <c r="C354" s="74" t="s">
        <v>114</v>
      </c>
      <c r="D354" s="54">
        <v>957.196</v>
      </c>
      <c r="E354" s="54">
        <v>15960.599</v>
      </c>
      <c r="F354" s="74" t="s">
        <v>114</v>
      </c>
      <c r="G354" s="54">
        <v>1983.729</v>
      </c>
      <c r="H354" s="54">
        <v>9924.087</v>
      </c>
      <c r="I354" s="74" t="s">
        <v>114</v>
      </c>
      <c r="J354" s="54">
        <v>458.96</v>
      </c>
      <c r="K354" s="74" t="s">
        <v>114</v>
      </c>
      <c r="L354" s="74" t="s">
        <v>114</v>
      </c>
      <c r="M354" s="54">
        <v>3.513</v>
      </c>
      <c r="N354" s="74" t="s">
        <v>114</v>
      </c>
      <c r="O354" s="74" t="s">
        <v>114</v>
      </c>
      <c r="P354" s="74" t="s">
        <v>114</v>
      </c>
      <c r="Q354" s="74" t="s">
        <v>114</v>
      </c>
      <c r="R354" s="74" t="s">
        <v>114</v>
      </c>
      <c r="S354" s="54">
        <v>29288.084</v>
      </c>
    </row>
    <row r="355" spans="1:19" ht="13.5">
      <c r="A355" s="53">
        <v>35308</v>
      </c>
      <c r="B355" s="74" t="s">
        <v>114</v>
      </c>
      <c r="C355" s="74" t="s">
        <v>114</v>
      </c>
      <c r="D355" s="54">
        <v>982.933</v>
      </c>
      <c r="E355" s="54">
        <v>15723.62</v>
      </c>
      <c r="F355" s="74" t="s">
        <v>114</v>
      </c>
      <c r="G355" s="54">
        <v>1775.266</v>
      </c>
      <c r="H355" s="54">
        <v>10913.771</v>
      </c>
      <c r="I355" s="74" t="s">
        <v>114</v>
      </c>
      <c r="J355" s="54">
        <v>416.919</v>
      </c>
      <c r="K355" s="74" t="s">
        <v>114</v>
      </c>
      <c r="L355" s="74" t="s">
        <v>114</v>
      </c>
      <c r="M355" s="54">
        <v>3.513</v>
      </c>
      <c r="N355" s="74" t="s">
        <v>114</v>
      </c>
      <c r="O355" s="74" t="s">
        <v>114</v>
      </c>
      <c r="P355" s="74" t="s">
        <v>114</v>
      </c>
      <c r="Q355" s="74" t="s">
        <v>114</v>
      </c>
      <c r="R355" s="74" t="s">
        <v>114</v>
      </c>
      <c r="S355" s="54">
        <v>29816.022</v>
      </c>
    </row>
    <row r="356" spans="1:19" ht="13.5">
      <c r="A356" s="53">
        <v>35338</v>
      </c>
      <c r="B356" s="74" t="s">
        <v>114</v>
      </c>
      <c r="C356" s="74" t="s">
        <v>114</v>
      </c>
      <c r="D356" s="54">
        <v>1025.134</v>
      </c>
      <c r="E356" s="54">
        <v>15995.288</v>
      </c>
      <c r="F356" s="74" t="s">
        <v>114</v>
      </c>
      <c r="G356" s="54">
        <v>2636.736</v>
      </c>
      <c r="H356" s="54">
        <v>12412.486</v>
      </c>
      <c r="I356" s="74" t="s">
        <v>114</v>
      </c>
      <c r="J356" s="54">
        <v>374.81</v>
      </c>
      <c r="K356" s="74" t="s">
        <v>114</v>
      </c>
      <c r="L356" s="74" t="s">
        <v>114</v>
      </c>
      <c r="M356" s="54">
        <v>3.513</v>
      </c>
      <c r="N356" s="74" t="s">
        <v>114</v>
      </c>
      <c r="O356" s="74" t="s">
        <v>114</v>
      </c>
      <c r="P356" s="74" t="s">
        <v>114</v>
      </c>
      <c r="Q356" s="74" t="s">
        <v>114</v>
      </c>
      <c r="R356" s="74" t="s">
        <v>114</v>
      </c>
      <c r="S356" s="54">
        <v>32447.967</v>
      </c>
    </row>
    <row r="357" spans="1:19" ht="13.5">
      <c r="A357" s="53">
        <v>35369</v>
      </c>
      <c r="B357" s="74" t="s">
        <v>114</v>
      </c>
      <c r="C357" s="74" t="s">
        <v>114</v>
      </c>
      <c r="D357" s="54">
        <v>1025.582</v>
      </c>
      <c r="E357" s="54">
        <v>16889.773</v>
      </c>
      <c r="F357" s="74" t="s">
        <v>114</v>
      </c>
      <c r="G357" s="54">
        <v>2018.089</v>
      </c>
      <c r="H357" s="54">
        <v>10442.207</v>
      </c>
      <c r="I357" s="74" t="s">
        <v>114</v>
      </c>
      <c r="J357" s="54">
        <v>603.189</v>
      </c>
      <c r="K357" s="74" t="s">
        <v>114</v>
      </c>
      <c r="L357" s="74" t="s">
        <v>114</v>
      </c>
      <c r="M357" s="54">
        <v>3.513</v>
      </c>
      <c r="N357" s="74" t="s">
        <v>114</v>
      </c>
      <c r="O357" s="74" t="s">
        <v>114</v>
      </c>
      <c r="P357" s="74" t="s">
        <v>114</v>
      </c>
      <c r="Q357" s="74" t="s">
        <v>114</v>
      </c>
      <c r="R357" s="74" t="s">
        <v>114</v>
      </c>
      <c r="S357" s="54">
        <v>30982.353</v>
      </c>
    </row>
    <row r="358" spans="1:19" ht="13.5">
      <c r="A358" s="53">
        <v>35399</v>
      </c>
      <c r="B358" s="74" t="s">
        <v>114</v>
      </c>
      <c r="C358" s="74" t="s">
        <v>114</v>
      </c>
      <c r="D358" s="54">
        <v>975.84</v>
      </c>
      <c r="E358" s="54">
        <v>17270.268</v>
      </c>
      <c r="F358" s="74" t="s">
        <v>114</v>
      </c>
      <c r="G358" s="54">
        <v>1694.058</v>
      </c>
      <c r="H358" s="54">
        <v>11121.269</v>
      </c>
      <c r="I358" s="74" t="s">
        <v>114</v>
      </c>
      <c r="J358" s="54">
        <v>524.532</v>
      </c>
      <c r="K358" s="74" t="s">
        <v>114</v>
      </c>
      <c r="L358" s="74" t="s">
        <v>114</v>
      </c>
      <c r="M358" s="54">
        <v>3.512</v>
      </c>
      <c r="N358" s="74" t="s">
        <v>114</v>
      </c>
      <c r="O358" s="74" t="s">
        <v>114</v>
      </c>
      <c r="P358" s="74" t="s">
        <v>114</v>
      </c>
      <c r="Q358" s="74" t="s">
        <v>114</v>
      </c>
      <c r="R358" s="74" t="s">
        <v>114</v>
      </c>
      <c r="S358" s="54">
        <v>31589.479</v>
      </c>
    </row>
    <row r="359" spans="1:19" ht="13.5">
      <c r="A359" s="53">
        <v>35430</v>
      </c>
      <c r="B359" s="74" t="s">
        <v>114</v>
      </c>
      <c r="C359" s="74" t="s">
        <v>114</v>
      </c>
      <c r="D359" s="54">
        <v>1342.451</v>
      </c>
      <c r="E359" s="54">
        <v>17522.93</v>
      </c>
      <c r="F359" s="74" t="s">
        <v>114</v>
      </c>
      <c r="G359" s="54">
        <v>3253.441</v>
      </c>
      <c r="H359" s="54">
        <v>12254.095</v>
      </c>
      <c r="I359" s="74" t="s">
        <v>114</v>
      </c>
      <c r="J359" s="54">
        <v>429.035</v>
      </c>
      <c r="K359" s="74" t="s">
        <v>114</v>
      </c>
      <c r="L359" s="74" t="s">
        <v>114</v>
      </c>
      <c r="M359" s="54">
        <v>3.512</v>
      </c>
      <c r="N359" s="74" t="s">
        <v>114</v>
      </c>
      <c r="O359" s="74" t="s">
        <v>114</v>
      </c>
      <c r="P359" s="74" t="s">
        <v>114</v>
      </c>
      <c r="Q359" s="74" t="s">
        <v>114</v>
      </c>
      <c r="R359" s="74" t="s">
        <v>114</v>
      </c>
      <c r="S359" s="54">
        <v>34805.464</v>
      </c>
    </row>
    <row r="360" spans="1:19" ht="13.5">
      <c r="A360" s="53">
        <v>35461</v>
      </c>
      <c r="B360" s="74" t="s">
        <v>114</v>
      </c>
      <c r="C360" s="74" t="s">
        <v>114</v>
      </c>
      <c r="D360" s="54">
        <v>1234.473</v>
      </c>
      <c r="E360" s="54">
        <v>17884.031</v>
      </c>
      <c r="F360" s="74" t="s">
        <v>114</v>
      </c>
      <c r="G360" s="54">
        <v>3692.497</v>
      </c>
      <c r="H360" s="54">
        <v>14156.532</v>
      </c>
      <c r="I360" s="74" t="s">
        <v>114</v>
      </c>
      <c r="J360" s="54">
        <v>492.377</v>
      </c>
      <c r="K360" s="74" t="s">
        <v>114</v>
      </c>
      <c r="L360" s="74" t="s">
        <v>114</v>
      </c>
      <c r="M360" s="54">
        <v>0.951</v>
      </c>
      <c r="N360" s="74" t="s">
        <v>114</v>
      </c>
      <c r="O360" s="74" t="s">
        <v>114</v>
      </c>
      <c r="P360" s="74" t="s">
        <v>114</v>
      </c>
      <c r="Q360" s="74" t="s">
        <v>114</v>
      </c>
      <c r="R360" s="74" t="s">
        <v>114</v>
      </c>
      <c r="S360" s="54">
        <v>37460.861</v>
      </c>
    </row>
    <row r="361" spans="1:19" ht="13.5">
      <c r="A361" s="53">
        <v>35489</v>
      </c>
      <c r="B361" s="74" t="s">
        <v>114</v>
      </c>
      <c r="C361" s="74" t="s">
        <v>114</v>
      </c>
      <c r="D361" s="54">
        <v>1120.947</v>
      </c>
      <c r="E361" s="54">
        <v>19114.523</v>
      </c>
      <c r="F361" s="74" t="s">
        <v>114</v>
      </c>
      <c r="G361" s="54">
        <v>3868.376</v>
      </c>
      <c r="H361" s="54">
        <v>14214.96</v>
      </c>
      <c r="I361" s="74" t="s">
        <v>114</v>
      </c>
      <c r="J361" s="54">
        <v>725.297</v>
      </c>
      <c r="K361" s="74" t="s">
        <v>114</v>
      </c>
      <c r="L361" s="74" t="s">
        <v>114</v>
      </c>
      <c r="M361" s="74" t="s">
        <v>114</v>
      </c>
      <c r="N361" s="74" t="s">
        <v>114</v>
      </c>
      <c r="O361" s="74" t="s">
        <v>114</v>
      </c>
      <c r="P361" s="74" t="s">
        <v>114</v>
      </c>
      <c r="Q361" s="74" t="s">
        <v>114</v>
      </c>
      <c r="R361" s="74" t="s">
        <v>114</v>
      </c>
      <c r="S361" s="54">
        <v>39044.103</v>
      </c>
    </row>
    <row r="362" spans="1:19" ht="13.5">
      <c r="A362" s="53">
        <v>35520</v>
      </c>
      <c r="B362" s="74" t="s">
        <v>114</v>
      </c>
      <c r="C362" s="74" t="s">
        <v>114</v>
      </c>
      <c r="D362" s="54">
        <v>1197.227</v>
      </c>
      <c r="E362" s="54">
        <v>18702.869</v>
      </c>
      <c r="F362" s="74" t="s">
        <v>114</v>
      </c>
      <c r="G362" s="54">
        <v>3880.93</v>
      </c>
      <c r="H362" s="54">
        <v>16804.833</v>
      </c>
      <c r="I362" s="74" t="s">
        <v>114</v>
      </c>
      <c r="J362" s="54">
        <v>611.561</v>
      </c>
      <c r="K362" s="74" t="s">
        <v>114</v>
      </c>
      <c r="L362" s="74" t="s">
        <v>114</v>
      </c>
      <c r="M362" s="74" t="s">
        <v>114</v>
      </c>
      <c r="N362" s="74" t="s">
        <v>114</v>
      </c>
      <c r="O362" s="74" t="s">
        <v>114</v>
      </c>
      <c r="P362" s="74" t="s">
        <v>114</v>
      </c>
      <c r="Q362" s="74" t="s">
        <v>114</v>
      </c>
      <c r="R362" s="74" t="s">
        <v>114</v>
      </c>
      <c r="S362" s="54">
        <v>41197.42</v>
      </c>
    </row>
    <row r="363" spans="1:19" ht="13.5">
      <c r="A363" s="53">
        <v>35550</v>
      </c>
      <c r="B363" s="74" t="s">
        <v>114</v>
      </c>
      <c r="C363" s="74" t="s">
        <v>114</v>
      </c>
      <c r="D363" s="54">
        <v>1199.91</v>
      </c>
      <c r="E363" s="54">
        <v>19327.296</v>
      </c>
      <c r="F363" s="74" t="s">
        <v>114</v>
      </c>
      <c r="G363" s="54">
        <v>4129.604</v>
      </c>
      <c r="H363" s="54">
        <v>18549.628</v>
      </c>
      <c r="I363" s="74" t="s">
        <v>114</v>
      </c>
      <c r="J363" s="54">
        <v>697.248</v>
      </c>
      <c r="K363" s="74" t="s">
        <v>114</v>
      </c>
      <c r="L363" s="74" t="s">
        <v>114</v>
      </c>
      <c r="M363" s="74" t="s">
        <v>114</v>
      </c>
      <c r="N363" s="74" t="s">
        <v>114</v>
      </c>
      <c r="O363" s="74" t="s">
        <v>114</v>
      </c>
      <c r="P363" s="74" t="s">
        <v>114</v>
      </c>
      <c r="Q363" s="74" t="s">
        <v>114</v>
      </c>
      <c r="R363" s="74" t="s">
        <v>114</v>
      </c>
      <c r="S363" s="54">
        <v>43903.686</v>
      </c>
    </row>
    <row r="364" spans="1:19" ht="13.5">
      <c r="A364" s="53">
        <v>35581</v>
      </c>
      <c r="B364" s="74" t="s">
        <v>114</v>
      </c>
      <c r="C364" s="74" t="s">
        <v>114</v>
      </c>
      <c r="D364" s="54">
        <v>1126.037</v>
      </c>
      <c r="E364" s="54">
        <v>19623.945</v>
      </c>
      <c r="F364" s="74" t="s">
        <v>114</v>
      </c>
      <c r="G364" s="54">
        <v>4231.547</v>
      </c>
      <c r="H364" s="54">
        <v>17949.931</v>
      </c>
      <c r="I364" s="74" t="s">
        <v>114</v>
      </c>
      <c r="J364" s="54">
        <v>698.671</v>
      </c>
      <c r="K364" s="74" t="s">
        <v>114</v>
      </c>
      <c r="L364" s="74" t="s">
        <v>114</v>
      </c>
      <c r="M364" s="74" t="s">
        <v>114</v>
      </c>
      <c r="N364" s="74" t="s">
        <v>114</v>
      </c>
      <c r="O364" s="74" t="s">
        <v>114</v>
      </c>
      <c r="P364" s="74" t="s">
        <v>114</v>
      </c>
      <c r="Q364" s="74" t="s">
        <v>114</v>
      </c>
      <c r="R364" s="54">
        <v>1164.714</v>
      </c>
      <c r="S364" s="54">
        <v>44794.845</v>
      </c>
    </row>
    <row r="365" spans="1:19" ht="13.5">
      <c r="A365" s="53">
        <v>35611</v>
      </c>
      <c r="B365" s="74" t="s">
        <v>114</v>
      </c>
      <c r="C365" s="74" t="s">
        <v>114</v>
      </c>
      <c r="D365" s="54">
        <v>1095.385</v>
      </c>
      <c r="E365" s="54">
        <v>20008.571</v>
      </c>
      <c r="F365" s="74" t="s">
        <v>114</v>
      </c>
      <c r="G365" s="54">
        <v>3931.709</v>
      </c>
      <c r="H365" s="54">
        <v>16000.153</v>
      </c>
      <c r="I365" s="74" t="s">
        <v>114</v>
      </c>
      <c r="J365" s="54">
        <v>570.771</v>
      </c>
      <c r="K365" s="74" t="s">
        <v>114</v>
      </c>
      <c r="L365" s="74" t="s">
        <v>114</v>
      </c>
      <c r="M365" s="74" t="s">
        <v>114</v>
      </c>
      <c r="N365" s="74" t="s">
        <v>114</v>
      </c>
      <c r="O365" s="74" t="s">
        <v>114</v>
      </c>
      <c r="P365" s="74" t="s">
        <v>114</v>
      </c>
      <c r="Q365" s="74" t="s">
        <v>114</v>
      </c>
      <c r="R365" s="54">
        <v>1538.129</v>
      </c>
      <c r="S365" s="54">
        <v>43144.718</v>
      </c>
    </row>
    <row r="366" spans="1:19" ht="13.5">
      <c r="A366" s="53">
        <v>35642</v>
      </c>
      <c r="B366" s="74" t="s">
        <v>114</v>
      </c>
      <c r="C366" s="74" t="s">
        <v>114</v>
      </c>
      <c r="D366" s="54">
        <v>1180.461</v>
      </c>
      <c r="E366" s="54">
        <v>19625.199</v>
      </c>
      <c r="F366" s="74" t="s">
        <v>114</v>
      </c>
      <c r="G366" s="54">
        <v>4381.557</v>
      </c>
      <c r="H366" s="54">
        <v>17147.6</v>
      </c>
      <c r="I366" s="74" t="s">
        <v>114</v>
      </c>
      <c r="J366" s="54">
        <v>621.277</v>
      </c>
      <c r="K366" s="74" t="s">
        <v>114</v>
      </c>
      <c r="L366" s="74" t="s">
        <v>114</v>
      </c>
      <c r="M366" s="74" t="s">
        <v>114</v>
      </c>
      <c r="N366" s="74" t="s">
        <v>114</v>
      </c>
      <c r="O366" s="74" t="s">
        <v>114</v>
      </c>
      <c r="P366" s="74" t="s">
        <v>114</v>
      </c>
      <c r="Q366" s="74" t="s">
        <v>114</v>
      </c>
      <c r="R366" s="54">
        <v>1800.876</v>
      </c>
      <c r="S366" s="54">
        <v>44756.97</v>
      </c>
    </row>
    <row r="367" spans="1:19" ht="13.5">
      <c r="A367" s="53">
        <v>35673</v>
      </c>
      <c r="B367" s="74" t="s">
        <v>114</v>
      </c>
      <c r="C367" s="74" t="s">
        <v>114</v>
      </c>
      <c r="D367" s="54">
        <v>1249.956</v>
      </c>
      <c r="E367" s="54">
        <v>19830.85</v>
      </c>
      <c r="F367" s="74" t="s">
        <v>114</v>
      </c>
      <c r="G367" s="54">
        <v>3322.407</v>
      </c>
      <c r="H367" s="54">
        <v>14576.544</v>
      </c>
      <c r="I367" s="74" t="s">
        <v>114</v>
      </c>
      <c r="J367" s="54">
        <v>1198.025</v>
      </c>
      <c r="K367" s="74" t="s">
        <v>114</v>
      </c>
      <c r="L367" s="74" t="s">
        <v>114</v>
      </c>
      <c r="M367" s="74" t="s">
        <v>114</v>
      </c>
      <c r="N367" s="74" t="s">
        <v>114</v>
      </c>
      <c r="O367" s="74" t="s">
        <v>114</v>
      </c>
      <c r="P367" s="74" t="s">
        <v>114</v>
      </c>
      <c r="Q367" s="74" t="s">
        <v>114</v>
      </c>
      <c r="R367" s="54">
        <v>3487.421</v>
      </c>
      <c r="S367" s="54">
        <v>43665.203</v>
      </c>
    </row>
    <row r="368" spans="1:19" ht="13.5">
      <c r="A368" s="53">
        <v>35703</v>
      </c>
      <c r="B368" s="74" t="s">
        <v>114</v>
      </c>
      <c r="C368" s="74" t="s">
        <v>114</v>
      </c>
      <c r="D368" s="54">
        <v>1318.407</v>
      </c>
      <c r="E368" s="54">
        <v>19922.797</v>
      </c>
      <c r="F368" s="74" t="s">
        <v>114</v>
      </c>
      <c r="G368" s="54">
        <v>3284.052</v>
      </c>
      <c r="H368" s="54">
        <v>14039.587</v>
      </c>
      <c r="I368" s="74" t="s">
        <v>114</v>
      </c>
      <c r="J368" s="54">
        <v>1241.77</v>
      </c>
      <c r="K368" s="74" t="s">
        <v>114</v>
      </c>
      <c r="L368" s="74" t="s">
        <v>114</v>
      </c>
      <c r="M368" s="74" t="s">
        <v>114</v>
      </c>
      <c r="N368" s="74" t="s">
        <v>114</v>
      </c>
      <c r="O368" s="74" t="s">
        <v>114</v>
      </c>
      <c r="P368" s="74" t="s">
        <v>114</v>
      </c>
      <c r="Q368" s="74" t="s">
        <v>114</v>
      </c>
      <c r="R368" s="54">
        <v>2420.093</v>
      </c>
      <c r="S368" s="54">
        <v>42226.706</v>
      </c>
    </row>
    <row r="369" spans="1:19" ht="13.5">
      <c r="A369" s="53">
        <v>35734</v>
      </c>
      <c r="B369" s="74" t="s">
        <v>114</v>
      </c>
      <c r="C369" s="74" t="s">
        <v>114</v>
      </c>
      <c r="D369" s="54">
        <v>1178.336</v>
      </c>
      <c r="E369" s="54">
        <v>19912.946</v>
      </c>
      <c r="F369" s="74" t="s">
        <v>114</v>
      </c>
      <c r="G369" s="54">
        <v>2851.373</v>
      </c>
      <c r="H369" s="54">
        <v>11992.796</v>
      </c>
      <c r="I369" s="74" t="s">
        <v>114</v>
      </c>
      <c r="J369" s="54">
        <v>1303.039</v>
      </c>
      <c r="K369" s="74" t="s">
        <v>114</v>
      </c>
      <c r="L369" s="74" t="s">
        <v>114</v>
      </c>
      <c r="M369" s="74" t="s">
        <v>114</v>
      </c>
      <c r="N369" s="74" t="s">
        <v>114</v>
      </c>
      <c r="O369" s="74" t="s">
        <v>114</v>
      </c>
      <c r="P369" s="74" t="s">
        <v>114</v>
      </c>
      <c r="Q369" s="74" t="s">
        <v>114</v>
      </c>
      <c r="R369" s="54">
        <v>2549.268</v>
      </c>
      <c r="S369" s="54">
        <v>39787.758</v>
      </c>
    </row>
    <row r="370" spans="1:19" ht="13.5">
      <c r="A370" s="53">
        <v>35764</v>
      </c>
      <c r="B370" s="74" t="s">
        <v>114</v>
      </c>
      <c r="C370" s="74" t="s">
        <v>114</v>
      </c>
      <c r="D370" s="54">
        <v>1251.993</v>
      </c>
      <c r="E370" s="54">
        <v>20295.562</v>
      </c>
      <c r="F370" s="74" t="s">
        <v>114</v>
      </c>
      <c r="G370" s="54">
        <v>2907.783</v>
      </c>
      <c r="H370" s="54">
        <v>10249.778</v>
      </c>
      <c r="I370" s="74" t="s">
        <v>114</v>
      </c>
      <c r="J370" s="54">
        <v>2610.342</v>
      </c>
      <c r="K370" s="74" t="s">
        <v>114</v>
      </c>
      <c r="L370" s="74" t="s">
        <v>114</v>
      </c>
      <c r="M370" s="74" t="s">
        <v>114</v>
      </c>
      <c r="N370" s="74" t="s">
        <v>114</v>
      </c>
      <c r="O370" s="74" t="s">
        <v>114</v>
      </c>
      <c r="P370" s="74" t="s">
        <v>114</v>
      </c>
      <c r="Q370" s="74" t="s">
        <v>114</v>
      </c>
      <c r="R370" s="54">
        <v>2241.494</v>
      </c>
      <c r="S370" s="54">
        <v>39556.952</v>
      </c>
    </row>
    <row r="371" spans="1:19" ht="13.5">
      <c r="A371" s="53">
        <v>35795</v>
      </c>
      <c r="B371" s="74" t="s">
        <v>114</v>
      </c>
      <c r="C371" s="74" t="s">
        <v>114</v>
      </c>
      <c r="D371" s="54">
        <v>1599.287</v>
      </c>
      <c r="E371" s="54">
        <v>19973.764</v>
      </c>
      <c r="F371" s="74" t="s">
        <v>114</v>
      </c>
      <c r="G371" s="54">
        <v>2905.333</v>
      </c>
      <c r="H371" s="54">
        <v>9968.947</v>
      </c>
      <c r="I371" s="74" t="s">
        <v>114</v>
      </c>
      <c r="J371" s="54">
        <v>3834.604</v>
      </c>
      <c r="K371" s="74" t="s">
        <v>114</v>
      </c>
      <c r="L371" s="74" t="s">
        <v>114</v>
      </c>
      <c r="M371" s="74" t="s">
        <v>114</v>
      </c>
      <c r="N371" s="74" t="s">
        <v>114</v>
      </c>
      <c r="O371" s="74" t="s">
        <v>114</v>
      </c>
      <c r="P371" s="74" t="s">
        <v>114</v>
      </c>
      <c r="Q371" s="74" t="s">
        <v>114</v>
      </c>
      <c r="R371" s="54">
        <v>2003.916</v>
      </c>
      <c r="S371" s="54">
        <v>40285.851</v>
      </c>
    </row>
    <row r="372" spans="2:19" ht="13.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</row>
  </sheetData>
  <sheetProtection/>
  <mergeCells count="1">
    <mergeCell ref="F9:G9"/>
  </mergeCells>
  <conditionalFormatting sqref="B12:S371">
    <cfRule type="cellIs" priority="3" dxfId="0" operator="equal" stopIfTrue="1">
      <formula>"***"</formula>
    </cfRule>
  </conditionalFormatting>
  <conditionalFormatting sqref="D9">
    <cfRule type="cellIs" priority="2" dxfId="0" operator="equal" stopIfTrue="1">
      <formula>"***"</formula>
    </cfRule>
  </conditionalFormatting>
  <conditionalFormatting sqref="E9">
    <cfRule type="cellIs" priority="1" dxfId="0" operator="equal" stopIfTrue="1">
      <formula>"***"</formula>
    </cfRule>
  </conditionalFormatting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8"/>
  <sheetViews>
    <sheetView showGridLines="0" tabSelected="1" workbookViewId="0" topLeftCell="A1">
      <pane xSplit="1" ySplit="14" topLeftCell="B2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44" sqref="M244"/>
    </sheetView>
  </sheetViews>
  <sheetFormatPr defaultColWidth="9.140625" defaultRowHeight="12.75"/>
  <cols>
    <col min="1" max="1" width="14.00390625" style="33" customWidth="1"/>
    <col min="2" max="2" width="13.421875" style="30" customWidth="1"/>
    <col min="3" max="3" width="13.28125" style="30" customWidth="1"/>
    <col min="4" max="5" width="11.8515625" style="30" bestFit="1" customWidth="1"/>
    <col min="6" max="6" width="12.421875" style="30" customWidth="1"/>
    <col min="7" max="7" width="14.421875" style="30" customWidth="1"/>
    <col min="8" max="8" width="16.8515625" style="30" customWidth="1"/>
    <col min="9" max="9" width="14.28125" style="30" bestFit="1" customWidth="1"/>
    <col min="10" max="10" width="15.421875" style="30" customWidth="1"/>
    <col min="11" max="13" width="13.28125" style="30" customWidth="1"/>
    <col min="14" max="21" width="10.140625" style="30" customWidth="1"/>
    <col min="22" max="16384" width="9.140625" style="30" customWidth="1"/>
  </cols>
  <sheetData>
    <row r="1" spans="1:9" ht="15">
      <c r="A1" s="35" t="s">
        <v>92</v>
      </c>
      <c r="B1" s="36" t="s">
        <v>103</v>
      </c>
      <c r="C1" s="36"/>
      <c r="D1" s="36"/>
      <c r="E1" s="37"/>
      <c r="F1" s="37"/>
      <c r="G1" s="79"/>
      <c r="H1" s="79"/>
      <c r="I1" s="79"/>
    </row>
    <row r="2" spans="1:9" ht="15">
      <c r="A2" s="35" t="s">
        <v>93</v>
      </c>
      <c r="B2" s="38" t="s">
        <v>28</v>
      </c>
      <c r="C2" s="36"/>
      <c r="D2" s="36"/>
      <c r="E2" s="37"/>
      <c r="F2" s="37"/>
      <c r="G2" s="79"/>
      <c r="H2" s="79"/>
      <c r="I2" s="79"/>
    </row>
    <row r="3" spans="1:9" ht="15">
      <c r="A3" s="35" t="s">
        <v>94</v>
      </c>
      <c r="B3" s="39" t="s">
        <v>102</v>
      </c>
      <c r="C3" s="39"/>
      <c r="D3" s="39"/>
      <c r="E3" s="40"/>
      <c r="F3" s="40"/>
      <c r="G3" s="80"/>
      <c r="H3" s="80"/>
      <c r="I3" s="80"/>
    </row>
    <row r="4" spans="1:9" ht="15">
      <c r="A4" s="35" t="s">
        <v>95</v>
      </c>
      <c r="B4" s="41" t="s">
        <v>104</v>
      </c>
      <c r="C4" s="42"/>
      <c r="D4" s="41"/>
      <c r="E4" s="43"/>
      <c r="F4" s="43"/>
      <c r="G4" s="81"/>
      <c r="H4" s="81"/>
      <c r="I4" s="81"/>
    </row>
    <row r="5" spans="1:9" ht="15">
      <c r="A5" s="35" t="s">
        <v>96</v>
      </c>
      <c r="B5" s="44" t="s">
        <v>16</v>
      </c>
      <c r="C5" s="45"/>
      <c r="D5" s="45"/>
      <c r="E5" s="43"/>
      <c r="F5" s="43"/>
      <c r="G5" s="81"/>
      <c r="H5" s="81"/>
      <c r="I5" s="81"/>
    </row>
    <row r="6" spans="1:9" ht="15">
      <c r="A6" s="35" t="s">
        <v>97</v>
      </c>
      <c r="B6" s="44" t="s">
        <v>98</v>
      </c>
      <c r="C6" s="45"/>
      <c r="D6" s="45"/>
      <c r="E6" s="43"/>
      <c r="F6" s="43"/>
      <c r="G6" s="81"/>
      <c r="H6" s="81"/>
      <c r="I6" s="81"/>
    </row>
    <row r="7" spans="1:9" ht="15">
      <c r="A7" s="35" t="s">
        <v>99</v>
      </c>
      <c r="B7" s="44" t="s">
        <v>100</v>
      </c>
      <c r="C7" s="45"/>
      <c r="D7" s="45"/>
      <c r="E7" s="43"/>
      <c r="F7" s="43"/>
      <c r="G7" s="81"/>
      <c r="H7" s="81"/>
      <c r="I7" s="81"/>
    </row>
    <row r="8" spans="1:9" ht="15">
      <c r="A8" s="46" t="s">
        <v>101</v>
      </c>
      <c r="B8" s="47"/>
      <c r="C8" s="48"/>
      <c r="D8" s="48"/>
      <c r="E8" s="49"/>
      <c r="F8" s="49"/>
      <c r="G8" s="82"/>
      <c r="H8" s="82"/>
      <c r="I8" s="82"/>
    </row>
    <row r="9" spans="8:9" ht="12.75">
      <c r="H9" s="56"/>
      <c r="I9" s="56"/>
    </row>
    <row r="10" spans="8:9" ht="13.5">
      <c r="H10" s="56"/>
      <c r="I10" s="56"/>
    </row>
    <row r="11" spans="1:21" ht="13.5">
      <c r="A11" s="73"/>
      <c r="B11" s="99" t="s">
        <v>33</v>
      </c>
      <c r="C11" s="99"/>
      <c r="D11" s="99"/>
      <c r="E11" s="99"/>
      <c r="F11" s="99"/>
      <c r="G11" s="99"/>
      <c r="H11" s="99"/>
      <c r="I11" s="100"/>
      <c r="J11" s="93" t="s">
        <v>76</v>
      </c>
      <c r="K11" s="96" t="s">
        <v>110</v>
      </c>
      <c r="L11" s="97"/>
      <c r="M11" s="98"/>
      <c r="N11" s="87" t="s">
        <v>73</v>
      </c>
      <c r="O11" s="87"/>
      <c r="P11" s="87"/>
      <c r="Q11" s="87"/>
      <c r="R11" s="87"/>
      <c r="S11" s="87"/>
      <c r="T11" s="87"/>
      <c r="U11" s="87"/>
    </row>
    <row r="12" spans="1:21" ht="13.5">
      <c r="A12" s="73"/>
      <c r="B12" s="101" t="s">
        <v>74</v>
      </c>
      <c r="C12" s="99"/>
      <c r="D12" s="99"/>
      <c r="E12" s="99"/>
      <c r="F12" s="99"/>
      <c r="G12" s="99"/>
      <c r="H12" s="99"/>
      <c r="I12" s="100"/>
      <c r="J12" s="94"/>
      <c r="K12" s="91" t="s">
        <v>77</v>
      </c>
      <c r="L12" s="91" t="s">
        <v>108</v>
      </c>
      <c r="M12" s="91" t="s">
        <v>109</v>
      </c>
      <c r="N12" s="87" t="s">
        <v>75</v>
      </c>
      <c r="O12" s="87"/>
      <c r="P12" s="87"/>
      <c r="Q12" s="87"/>
      <c r="R12" s="87"/>
      <c r="S12" s="87"/>
      <c r="T12" s="87"/>
      <c r="U12" s="87"/>
    </row>
    <row r="13" spans="1:21" ht="12.75" customHeight="1">
      <c r="A13" s="73"/>
      <c r="B13" s="88" t="s">
        <v>13</v>
      </c>
      <c r="C13" s="89" t="s">
        <v>10</v>
      </c>
      <c r="D13" s="89"/>
      <c r="E13" s="90" t="s">
        <v>20</v>
      </c>
      <c r="F13" s="90" t="s">
        <v>31</v>
      </c>
      <c r="G13" s="90" t="s">
        <v>23</v>
      </c>
      <c r="H13" s="90" t="s">
        <v>12</v>
      </c>
      <c r="I13" s="90" t="s">
        <v>11</v>
      </c>
      <c r="J13" s="94"/>
      <c r="K13" s="91"/>
      <c r="L13" s="91"/>
      <c r="M13" s="91"/>
      <c r="N13" s="88" t="s">
        <v>13</v>
      </c>
      <c r="O13" s="89" t="s">
        <v>10</v>
      </c>
      <c r="P13" s="89"/>
      <c r="Q13" s="90" t="s">
        <v>20</v>
      </c>
      <c r="R13" s="90" t="s">
        <v>31</v>
      </c>
      <c r="S13" s="90" t="s">
        <v>23</v>
      </c>
      <c r="T13" s="90" t="s">
        <v>12</v>
      </c>
      <c r="U13" s="90" t="s">
        <v>11</v>
      </c>
    </row>
    <row r="14" spans="1:21" ht="60">
      <c r="A14" s="73" t="s">
        <v>91</v>
      </c>
      <c r="B14" s="88"/>
      <c r="C14" s="61" t="s">
        <v>19</v>
      </c>
      <c r="D14" s="61" t="s">
        <v>22</v>
      </c>
      <c r="E14" s="90" t="s">
        <v>20</v>
      </c>
      <c r="F14" s="90" t="s">
        <v>31</v>
      </c>
      <c r="G14" s="90" t="s">
        <v>23</v>
      </c>
      <c r="H14" s="90" t="s">
        <v>12</v>
      </c>
      <c r="I14" s="90" t="s">
        <v>11</v>
      </c>
      <c r="J14" s="95"/>
      <c r="K14" s="92"/>
      <c r="L14" s="92"/>
      <c r="M14" s="92"/>
      <c r="N14" s="88"/>
      <c r="O14" s="61" t="s">
        <v>19</v>
      </c>
      <c r="P14" s="61" t="s">
        <v>22</v>
      </c>
      <c r="Q14" s="90" t="s">
        <v>20</v>
      </c>
      <c r="R14" s="90" t="s">
        <v>31</v>
      </c>
      <c r="S14" s="90" t="s">
        <v>23</v>
      </c>
      <c r="T14" s="90" t="s">
        <v>12</v>
      </c>
      <c r="U14" s="90" t="s">
        <v>11</v>
      </c>
    </row>
    <row r="15" spans="1:21" ht="13.5">
      <c r="A15" s="50">
        <v>35826</v>
      </c>
      <c r="B15" s="54">
        <v>1400.261</v>
      </c>
      <c r="C15" s="54">
        <v>20438.577</v>
      </c>
      <c r="D15" s="54">
        <v>4494.685</v>
      </c>
      <c r="E15" s="54">
        <v>2765.927</v>
      </c>
      <c r="F15" s="54">
        <v>8406.337</v>
      </c>
      <c r="G15" s="54">
        <v>0</v>
      </c>
      <c r="H15" s="54">
        <v>1449.105</v>
      </c>
      <c r="I15" s="62">
        <f aca="true" t="shared" si="0" ref="I15:I78">SUM(B15:H15)</f>
        <v>38954.892</v>
      </c>
      <c r="J15" s="65">
        <v>82047.066</v>
      </c>
      <c r="K15" s="66">
        <f>L15/J15*100</f>
        <v>46.99999997562374</v>
      </c>
      <c r="L15" s="72">
        <v>38562.121</v>
      </c>
      <c r="M15" s="72">
        <f>I15-L15</f>
        <v>392.77100000000064</v>
      </c>
      <c r="N15" s="64">
        <f aca="true" t="shared" si="1" ref="N15:N78">B15/$J15*100</f>
        <v>1.7066557870576382</v>
      </c>
      <c r="O15" s="64">
        <f aca="true" t="shared" si="2" ref="O15:O78">C15/$J15*100</f>
        <v>24.910795713279985</v>
      </c>
      <c r="P15" s="64">
        <f aca="true" t="shared" si="3" ref="P15:P78">D15/$J15*100</f>
        <v>5.478178829697579</v>
      </c>
      <c r="Q15" s="64">
        <f aca="true" t="shared" si="4" ref="Q15:Q78">E15/$J15*100</f>
        <v>3.3711467513049156</v>
      </c>
      <c r="R15" s="64">
        <f aca="true" t="shared" si="5" ref="R15:R78">F15/$J15*100</f>
        <v>10.24574967738639</v>
      </c>
      <c r="S15" s="64">
        <f aca="true" t="shared" si="6" ref="S15:S78">G15/$J15*100</f>
        <v>0</v>
      </c>
      <c r="T15" s="64">
        <f aca="true" t="shared" si="7" ref="T15:T78">H15/$J15*100</f>
        <v>1.7661874709815946</v>
      </c>
      <c r="U15" s="67">
        <f aca="true" t="shared" si="8" ref="U15:U78">I15/$J15*100</f>
        <v>47.4787142297081</v>
      </c>
    </row>
    <row r="16" spans="1:21" ht="13.5">
      <c r="A16" s="50">
        <v>35854</v>
      </c>
      <c r="B16" s="54">
        <v>1257.266</v>
      </c>
      <c r="C16" s="54">
        <v>20714.359</v>
      </c>
      <c r="D16" s="54">
        <v>4442.851</v>
      </c>
      <c r="E16" s="54">
        <v>2724.537</v>
      </c>
      <c r="F16" s="54">
        <v>7970.38</v>
      </c>
      <c r="G16" s="54">
        <v>0</v>
      </c>
      <c r="H16" s="54">
        <v>1861.246</v>
      </c>
      <c r="I16" s="62">
        <f t="shared" si="0"/>
        <v>38970.638999999996</v>
      </c>
      <c r="J16" s="65">
        <v>82270.191</v>
      </c>
      <c r="K16" s="66">
        <f aca="true" t="shared" si="9" ref="K16:K79">L16/J16*100</f>
        <v>47.00000027956662</v>
      </c>
      <c r="L16" s="72">
        <v>38666.99</v>
      </c>
      <c r="M16" s="72">
        <f aca="true" t="shared" si="10" ref="M16:M79">I16-L16</f>
        <v>303.6489999999976</v>
      </c>
      <c r="N16" s="64">
        <f t="shared" si="1"/>
        <v>1.52821573004492</v>
      </c>
      <c r="O16" s="64">
        <f t="shared" si="2"/>
        <v>25.178450114452755</v>
      </c>
      <c r="P16" s="64">
        <f t="shared" si="3"/>
        <v>5.400316865679818</v>
      </c>
      <c r="Q16" s="64">
        <f t="shared" si="4"/>
        <v>3.3116940253608984</v>
      </c>
      <c r="R16" s="64">
        <f t="shared" si="5"/>
        <v>9.688053355801738</v>
      </c>
      <c r="S16" s="64">
        <f t="shared" si="6"/>
        <v>0</v>
      </c>
      <c r="T16" s="64">
        <f t="shared" si="7"/>
        <v>2.262357698914301</v>
      </c>
      <c r="U16" s="67">
        <f t="shared" si="8"/>
        <v>47.36908779025442</v>
      </c>
    </row>
    <row r="17" spans="1:21" ht="13.5">
      <c r="A17" s="50">
        <v>35885</v>
      </c>
      <c r="B17" s="54">
        <v>1235.902</v>
      </c>
      <c r="C17" s="54">
        <v>20317.122</v>
      </c>
      <c r="D17" s="54">
        <v>3922.678</v>
      </c>
      <c r="E17" s="54">
        <v>2905.845</v>
      </c>
      <c r="F17" s="54">
        <v>9606.532</v>
      </c>
      <c r="G17" s="54">
        <v>0</v>
      </c>
      <c r="H17" s="54">
        <v>1406.235</v>
      </c>
      <c r="I17" s="62">
        <f t="shared" si="0"/>
        <v>39394.314</v>
      </c>
      <c r="J17" s="65">
        <v>81242.117</v>
      </c>
      <c r="K17" s="66">
        <f t="shared" si="9"/>
        <v>47.00000001230889</v>
      </c>
      <c r="L17" s="72">
        <v>38183.795</v>
      </c>
      <c r="M17" s="72">
        <f t="shared" si="10"/>
        <v>1210.5190000000002</v>
      </c>
      <c r="N17" s="64">
        <f t="shared" si="1"/>
        <v>1.521257748613321</v>
      </c>
      <c r="O17" s="64">
        <f t="shared" si="2"/>
        <v>25.008114941170227</v>
      </c>
      <c r="P17" s="64">
        <f t="shared" si="3"/>
        <v>4.828379841455879</v>
      </c>
      <c r="Q17" s="64">
        <f t="shared" si="4"/>
        <v>3.576771639271783</v>
      </c>
      <c r="R17" s="64">
        <f t="shared" si="5"/>
        <v>11.824571238093167</v>
      </c>
      <c r="S17" s="64">
        <f t="shared" si="6"/>
        <v>0</v>
      </c>
      <c r="T17" s="64">
        <f t="shared" si="7"/>
        <v>1.730918705626541</v>
      </c>
      <c r="U17" s="67">
        <f t="shared" si="8"/>
        <v>48.490014114230924</v>
      </c>
    </row>
    <row r="18" spans="1:21" ht="13.5">
      <c r="A18" s="50">
        <v>35915</v>
      </c>
      <c r="B18" s="54">
        <v>1346.001</v>
      </c>
      <c r="C18" s="54">
        <v>20422.836</v>
      </c>
      <c r="D18" s="54">
        <v>2218.319</v>
      </c>
      <c r="E18" s="54">
        <v>2468.953</v>
      </c>
      <c r="F18" s="54">
        <v>8493.975</v>
      </c>
      <c r="G18" s="54">
        <v>0</v>
      </c>
      <c r="H18" s="54">
        <v>4665.988</v>
      </c>
      <c r="I18" s="62">
        <f t="shared" si="0"/>
        <v>39616.072</v>
      </c>
      <c r="J18" s="65">
        <v>80733.569</v>
      </c>
      <c r="K18" s="66">
        <f t="shared" si="9"/>
        <v>46.99999946738389</v>
      </c>
      <c r="L18" s="72">
        <v>37944.777</v>
      </c>
      <c r="M18" s="72">
        <f t="shared" si="10"/>
        <v>1671.2949999999983</v>
      </c>
      <c r="N18" s="64">
        <f t="shared" si="1"/>
        <v>1.6672135478118153</v>
      </c>
      <c r="O18" s="64">
        <f t="shared" si="2"/>
        <v>25.296585116904712</v>
      </c>
      <c r="P18" s="64">
        <f t="shared" si="3"/>
        <v>2.7477033747882493</v>
      </c>
      <c r="Q18" s="64">
        <f t="shared" si="4"/>
        <v>3.058149206806403</v>
      </c>
      <c r="R18" s="64">
        <f t="shared" si="5"/>
        <v>10.520995299984818</v>
      </c>
      <c r="S18" s="64">
        <f t="shared" si="6"/>
        <v>0</v>
      </c>
      <c r="T18" s="64">
        <f t="shared" si="7"/>
        <v>5.779489322465108</v>
      </c>
      <c r="U18" s="67">
        <f t="shared" si="8"/>
        <v>49.070135868761106</v>
      </c>
    </row>
    <row r="19" spans="1:21" ht="13.5">
      <c r="A19" s="50">
        <v>35946</v>
      </c>
      <c r="B19" s="54">
        <v>1252.918</v>
      </c>
      <c r="C19" s="54">
        <v>20786.993</v>
      </c>
      <c r="D19" s="54">
        <v>5140.778</v>
      </c>
      <c r="E19" s="54">
        <v>2353.213</v>
      </c>
      <c r="F19" s="54">
        <v>10830.527</v>
      </c>
      <c r="G19" s="54">
        <v>0</v>
      </c>
      <c r="H19" s="54">
        <v>1201.633</v>
      </c>
      <c r="I19" s="62">
        <f t="shared" si="0"/>
        <v>41566.062</v>
      </c>
      <c r="J19" s="65">
        <v>81215.079</v>
      </c>
      <c r="K19" s="66">
        <f t="shared" si="9"/>
        <v>46.999999839931206</v>
      </c>
      <c r="L19" s="72">
        <v>38171.087</v>
      </c>
      <c r="M19" s="72">
        <f t="shared" si="10"/>
        <v>3394.9749999999985</v>
      </c>
      <c r="N19" s="64">
        <f t="shared" si="1"/>
        <v>1.5427159776573016</v>
      </c>
      <c r="O19" s="64">
        <f t="shared" si="2"/>
        <v>25.594992033437535</v>
      </c>
      <c r="P19" s="64">
        <f t="shared" si="3"/>
        <v>6.329831926901161</v>
      </c>
      <c r="Q19" s="64">
        <f t="shared" si="4"/>
        <v>2.897507493651518</v>
      </c>
      <c r="R19" s="64">
        <f t="shared" si="5"/>
        <v>13.33561098918589</v>
      </c>
      <c r="S19" s="64">
        <f t="shared" si="6"/>
        <v>0</v>
      </c>
      <c r="T19" s="64">
        <f t="shared" si="7"/>
        <v>1.4795688372106368</v>
      </c>
      <c r="U19" s="67">
        <f t="shared" si="8"/>
        <v>51.18022725804404</v>
      </c>
    </row>
    <row r="20" spans="1:21" ht="13.5">
      <c r="A20" s="50">
        <v>35976</v>
      </c>
      <c r="B20" s="54">
        <v>1330.154</v>
      </c>
      <c r="C20" s="54">
        <v>20704.562</v>
      </c>
      <c r="D20" s="54">
        <v>5232.399</v>
      </c>
      <c r="E20" s="54">
        <v>2411.417</v>
      </c>
      <c r="F20" s="54">
        <v>10901.666</v>
      </c>
      <c r="G20" s="54">
        <v>0</v>
      </c>
      <c r="H20" s="54">
        <v>2695.751</v>
      </c>
      <c r="I20" s="62">
        <f t="shared" si="0"/>
        <v>43275.94900000001</v>
      </c>
      <c r="J20" s="65">
        <v>80878.479</v>
      </c>
      <c r="K20" s="66">
        <f t="shared" si="9"/>
        <v>46.99999983926503</v>
      </c>
      <c r="L20" s="72">
        <v>38012.885</v>
      </c>
      <c r="M20" s="72">
        <f t="shared" si="10"/>
        <v>5263.064000000006</v>
      </c>
      <c r="N20" s="64">
        <f t="shared" si="1"/>
        <v>1.6446328076965937</v>
      </c>
      <c r="O20" s="64">
        <f t="shared" si="2"/>
        <v>25.599593681775346</v>
      </c>
      <c r="P20" s="64">
        <f t="shared" si="3"/>
        <v>6.469457715692204</v>
      </c>
      <c r="Q20" s="64">
        <f t="shared" si="4"/>
        <v>2.9815310943223845</v>
      </c>
      <c r="R20" s="64">
        <f t="shared" si="5"/>
        <v>13.4790690116712</v>
      </c>
      <c r="S20" s="64">
        <f t="shared" si="6"/>
        <v>0</v>
      </c>
      <c r="T20" s="64">
        <f t="shared" si="7"/>
        <v>3.333088150680974</v>
      </c>
      <c r="U20" s="67">
        <f t="shared" si="8"/>
        <v>53.507372461838706</v>
      </c>
    </row>
    <row r="21" spans="1:21" ht="13.5">
      <c r="A21" s="50">
        <v>36007</v>
      </c>
      <c r="B21" s="54">
        <v>1304.156</v>
      </c>
      <c r="C21" s="54">
        <v>21170.726</v>
      </c>
      <c r="D21" s="54">
        <v>6507.942</v>
      </c>
      <c r="E21" s="54">
        <v>2364.365</v>
      </c>
      <c r="F21" s="54">
        <v>12063.349</v>
      </c>
      <c r="G21" s="54">
        <v>0</v>
      </c>
      <c r="H21" s="54">
        <v>2220.839</v>
      </c>
      <c r="I21" s="62">
        <f t="shared" si="0"/>
        <v>45631.377</v>
      </c>
      <c r="J21" s="65">
        <v>83395.45</v>
      </c>
      <c r="K21" s="66">
        <f t="shared" si="9"/>
        <v>47.00000059955309</v>
      </c>
      <c r="L21" s="72">
        <v>39195.862</v>
      </c>
      <c r="M21" s="72">
        <f t="shared" si="10"/>
        <v>6435.514999999999</v>
      </c>
      <c r="N21" s="64">
        <f t="shared" si="1"/>
        <v>1.563821527433451</v>
      </c>
      <c r="O21" s="64">
        <f t="shared" si="2"/>
        <v>25.38594851397768</v>
      </c>
      <c r="P21" s="64">
        <f t="shared" si="3"/>
        <v>7.803713511948194</v>
      </c>
      <c r="Q21" s="64">
        <f t="shared" si="4"/>
        <v>2.8351246980500733</v>
      </c>
      <c r="R21" s="64">
        <f t="shared" si="5"/>
        <v>14.465236412777916</v>
      </c>
      <c r="S21" s="64">
        <f t="shared" si="6"/>
        <v>0</v>
      </c>
      <c r="T21" s="64">
        <f t="shared" si="7"/>
        <v>2.6630217835625323</v>
      </c>
      <c r="U21" s="67">
        <f t="shared" si="8"/>
        <v>54.716866447749844</v>
      </c>
    </row>
    <row r="22" spans="1:21" ht="13.5">
      <c r="A22" s="50">
        <v>36038</v>
      </c>
      <c r="B22" s="54">
        <v>1332.289</v>
      </c>
      <c r="C22" s="54">
        <v>20159.664</v>
      </c>
      <c r="D22" s="54">
        <v>6337.127</v>
      </c>
      <c r="E22" s="54">
        <v>2159.977</v>
      </c>
      <c r="F22" s="54">
        <v>11696.888</v>
      </c>
      <c r="G22" s="54">
        <v>0</v>
      </c>
      <c r="H22" s="54">
        <v>4273.447</v>
      </c>
      <c r="I22" s="62">
        <f t="shared" si="0"/>
        <v>45959.392</v>
      </c>
      <c r="J22" s="65">
        <v>87005.646</v>
      </c>
      <c r="K22" s="66">
        <f t="shared" si="9"/>
        <v>45.00000034480521</v>
      </c>
      <c r="L22" s="72">
        <v>39152.541</v>
      </c>
      <c r="M22" s="72">
        <f t="shared" si="10"/>
        <v>6806.851000000002</v>
      </c>
      <c r="N22" s="64">
        <f t="shared" si="1"/>
        <v>1.5312672926996027</v>
      </c>
      <c r="O22" s="64">
        <f t="shared" si="2"/>
        <v>23.170523899104207</v>
      </c>
      <c r="P22" s="64">
        <f t="shared" si="3"/>
        <v>7.2835813436751</v>
      </c>
      <c r="Q22" s="64">
        <f t="shared" si="4"/>
        <v>2.4825710736059587</v>
      </c>
      <c r="R22" s="64">
        <f t="shared" si="5"/>
        <v>13.443826392599856</v>
      </c>
      <c r="S22" s="64">
        <f t="shared" si="6"/>
        <v>0</v>
      </c>
      <c r="T22" s="64">
        <f t="shared" si="7"/>
        <v>4.911689294278673</v>
      </c>
      <c r="U22" s="67">
        <f t="shared" si="8"/>
        <v>52.823459295963396</v>
      </c>
    </row>
    <row r="23" spans="1:21" ht="13.5">
      <c r="A23" s="50">
        <v>36068</v>
      </c>
      <c r="B23" s="54">
        <v>1340.005</v>
      </c>
      <c r="C23" s="54">
        <v>20433.014</v>
      </c>
      <c r="D23" s="54">
        <v>5047.157</v>
      </c>
      <c r="E23" s="54">
        <v>1852.169</v>
      </c>
      <c r="F23" s="54">
        <v>10588.687</v>
      </c>
      <c r="G23" s="54">
        <v>0</v>
      </c>
      <c r="H23" s="54">
        <v>6091.785</v>
      </c>
      <c r="I23" s="62">
        <f t="shared" si="0"/>
        <v>45352.816999999995</v>
      </c>
      <c r="J23" s="65">
        <v>87683.236</v>
      </c>
      <c r="K23" s="66">
        <f t="shared" si="9"/>
        <v>44.999999771906225</v>
      </c>
      <c r="L23" s="72">
        <v>39457.456</v>
      </c>
      <c r="M23" s="72">
        <f t="shared" si="10"/>
        <v>5895.360999999997</v>
      </c>
      <c r="N23" s="64">
        <f t="shared" si="1"/>
        <v>1.5282339716567943</v>
      </c>
      <c r="O23" s="64">
        <f t="shared" si="2"/>
        <v>23.30321613586433</v>
      </c>
      <c r="P23" s="64">
        <f t="shared" si="3"/>
        <v>5.7561253784018644</v>
      </c>
      <c r="Q23" s="64">
        <f t="shared" si="4"/>
        <v>2.1123410636897573</v>
      </c>
      <c r="R23" s="64">
        <f t="shared" si="5"/>
        <v>12.076067767389425</v>
      </c>
      <c r="S23" s="64">
        <f t="shared" si="6"/>
        <v>0</v>
      </c>
      <c r="T23" s="64">
        <f t="shared" si="7"/>
        <v>6.947491080279017</v>
      </c>
      <c r="U23" s="67">
        <f t="shared" si="8"/>
        <v>51.723475397281184</v>
      </c>
    </row>
    <row r="24" spans="1:21" ht="13.5">
      <c r="A24" s="50">
        <v>36099</v>
      </c>
      <c r="B24" s="54">
        <v>1276.846</v>
      </c>
      <c r="C24" s="54">
        <v>20269.687</v>
      </c>
      <c r="D24" s="54">
        <v>5055.062</v>
      </c>
      <c r="E24" s="54">
        <v>2005.398</v>
      </c>
      <c r="F24" s="54">
        <v>10026.69</v>
      </c>
      <c r="G24" s="54">
        <v>0</v>
      </c>
      <c r="H24" s="54">
        <v>11399.798</v>
      </c>
      <c r="I24" s="62">
        <f t="shared" si="0"/>
        <v>50033.48100000001</v>
      </c>
      <c r="J24" s="65">
        <v>87370.821</v>
      </c>
      <c r="K24" s="66">
        <f t="shared" si="9"/>
        <v>44.999999484953904</v>
      </c>
      <c r="L24" s="72">
        <v>39316.869</v>
      </c>
      <c r="M24" s="72">
        <f t="shared" si="10"/>
        <v>10716.612000000008</v>
      </c>
      <c r="N24" s="64">
        <f t="shared" si="1"/>
        <v>1.4614100970849297</v>
      </c>
      <c r="O24" s="64">
        <f t="shared" si="2"/>
        <v>23.19960688019631</v>
      </c>
      <c r="P24" s="64">
        <f t="shared" si="3"/>
        <v>5.785755406830846</v>
      </c>
      <c r="Q24" s="64">
        <f t="shared" si="4"/>
        <v>2.295272010778061</v>
      </c>
      <c r="R24" s="64">
        <f t="shared" si="5"/>
        <v>11.47601668982829</v>
      </c>
      <c r="S24" s="64">
        <f t="shared" si="6"/>
        <v>0</v>
      </c>
      <c r="T24" s="64">
        <f t="shared" si="7"/>
        <v>13.047603158038312</v>
      </c>
      <c r="U24" s="67">
        <f t="shared" si="8"/>
        <v>57.265664242756756</v>
      </c>
    </row>
    <row r="25" spans="1:21" ht="13.5">
      <c r="A25" s="50">
        <v>36129</v>
      </c>
      <c r="B25" s="54">
        <v>1390.059</v>
      </c>
      <c r="C25" s="54">
        <v>18487.937</v>
      </c>
      <c r="D25" s="54">
        <v>5330.964</v>
      </c>
      <c r="E25" s="54">
        <v>2315.553</v>
      </c>
      <c r="F25" s="54">
        <v>9799.453</v>
      </c>
      <c r="G25" s="54">
        <v>0</v>
      </c>
      <c r="H25" s="54">
        <v>11285.984</v>
      </c>
      <c r="I25" s="62">
        <f t="shared" si="0"/>
        <v>48609.95</v>
      </c>
      <c r="J25" s="65">
        <v>87328.917</v>
      </c>
      <c r="K25" s="66">
        <f t="shared" si="9"/>
        <v>42.99999964502022</v>
      </c>
      <c r="L25" s="72">
        <v>37551.434</v>
      </c>
      <c r="M25" s="72">
        <f t="shared" si="10"/>
        <v>11058.515999999996</v>
      </c>
      <c r="N25" s="64">
        <f t="shared" si="1"/>
        <v>1.5917511034746943</v>
      </c>
      <c r="O25" s="64">
        <f t="shared" si="2"/>
        <v>21.170464074345503</v>
      </c>
      <c r="P25" s="64">
        <f t="shared" si="3"/>
        <v>6.104465946829502</v>
      </c>
      <c r="Q25" s="64">
        <f t="shared" si="4"/>
        <v>2.651530649349516</v>
      </c>
      <c r="R25" s="64">
        <f t="shared" si="5"/>
        <v>11.221315157269155</v>
      </c>
      <c r="S25" s="64">
        <f t="shared" si="6"/>
        <v>0</v>
      </c>
      <c r="T25" s="64">
        <f t="shared" si="7"/>
        <v>12.923535969191052</v>
      </c>
      <c r="U25" s="67">
        <f t="shared" si="8"/>
        <v>55.663062900459416</v>
      </c>
    </row>
    <row r="26" spans="1:21" ht="13.5">
      <c r="A26" s="50">
        <v>36160</v>
      </c>
      <c r="B26" s="54">
        <v>1821.074</v>
      </c>
      <c r="C26" s="54">
        <v>18473.421</v>
      </c>
      <c r="D26" s="54">
        <v>4338.227</v>
      </c>
      <c r="E26" s="54">
        <v>1678.398</v>
      </c>
      <c r="F26" s="54">
        <v>10816.998</v>
      </c>
      <c r="G26" s="54">
        <v>0</v>
      </c>
      <c r="H26" s="54">
        <v>11016.103</v>
      </c>
      <c r="I26" s="62">
        <f t="shared" si="0"/>
        <v>48144.221000000005</v>
      </c>
      <c r="J26" s="65">
        <v>86317.269</v>
      </c>
      <c r="K26" s="66">
        <f t="shared" si="9"/>
        <v>43.000000382310525</v>
      </c>
      <c r="L26" s="72">
        <v>37116.426</v>
      </c>
      <c r="M26" s="72">
        <f t="shared" si="10"/>
        <v>11027.795000000006</v>
      </c>
      <c r="N26" s="64">
        <f t="shared" si="1"/>
        <v>2.1097446908335344</v>
      </c>
      <c r="O26" s="64">
        <f t="shared" si="2"/>
        <v>21.401767240805544</v>
      </c>
      <c r="P26" s="64">
        <f t="shared" si="3"/>
        <v>5.02590854675905</v>
      </c>
      <c r="Q26" s="64">
        <f t="shared" si="4"/>
        <v>1.9444521582349876</v>
      </c>
      <c r="R26" s="64">
        <f t="shared" si="5"/>
        <v>12.531673123254167</v>
      </c>
      <c r="S26" s="64">
        <f t="shared" si="6"/>
        <v>0</v>
      </c>
      <c r="T26" s="64">
        <f t="shared" si="7"/>
        <v>12.762339596263175</v>
      </c>
      <c r="U26" s="67">
        <f t="shared" si="8"/>
        <v>55.77588535615047</v>
      </c>
    </row>
    <row r="27" spans="1:21" ht="13.5">
      <c r="A27" s="50">
        <v>36191</v>
      </c>
      <c r="B27" s="54">
        <v>1598.768</v>
      </c>
      <c r="C27" s="54">
        <v>18602.633</v>
      </c>
      <c r="D27" s="54">
        <v>4361.112</v>
      </c>
      <c r="E27" s="54">
        <v>1802.289</v>
      </c>
      <c r="F27" s="54">
        <v>11559.329</v>
      </c>
      <c r="G27" s="54">
        <v>0</v>
      </c>
      <c r="H27" s="54">
        <v>10250.974</v>
      </c>
      <c r="I27" s="62">
        <f t="shared" si="0"/>
        <v>48175.105</v>
      </c>
      <c r="J27" s="65">
        <v>88240.161</v>
      </c>
      <c r="K27" s="66">
        <f t="shared" si="9"/>
        <v>42.999999739347714</v>
      </c>
      <c r="L27" s="72">
        <v>37943.269</v>
      </c>
      <c r="M27" s="72">
        <f t="shared" si="10"/>
        <v>10231.836000000003</v>
      </c>
      <c r="N27" s="64">
        <f t="shared" si="1"/>
        <v>1.8118371293542859</v>
      </c>
      <c r="O27" s="64">
        <f t="shared" si="2"/>
        <v>21.081821235570956</v>
      </c>
      <c r="P27" s="64">
        <f t="shared" si="3"/>
        <v>4.942320991458753</v>
      </c>
      <c r="Q27" s="64">
        <f t="shared" si="4"/>
        <v>2.0424815408031725</v>
      </c>
      <c r="R27" s="64">
        <f t="shared" si="5"/>
        <v>13.099850305123537</v>
      </c>
      <c r="S27" s="64">
        <f t="shared" si="6"/>
        <v>0</v>
      </c>
      <c r="T27" s="64">
        <f t="shared" si="7"/>
        <v>11.61712975569027</v>
      </c>
      <c r="U27" s="67">
        <f t="shared" si="8"/>
        <v>54.595440958000985</v>
      </c>
    </row>
    <row r="28" spans="1:21" ht="13.5">
      <c r="A28" s="50">
        <v>36219</v>
      </c>
      <c r="B28" s="54">
        <v>1454.146</v>
      </c>
      <c r="C28" s="54">
        <v>16808.121</v>
      </c>
      <c r="D28" s="54">
        <v>5823.281</v>
      </c>
      <c r="E28" s="54">
        <v>1265.707</v>
      </c>
      <c r="F28" s="54">
        <v>11153.664</v>
      </c>
      <c r="G28" s="54">
        <v>0</v>
      </c>
      <c r="H28" s="54">
        <v>10253.297</v>
      </c>
      <c r="I28" s="62">
        <f t="shared" si="0"/>
        <v>46758.21599999999</v>
      </c>
      <c r="J28" s="65">
        <v>87570.567</v>
      </c>
      <c r="K28" s="66">
        <f t="shared" si="9"/>
        <v>40.999999463289996</v>
      </c>
      <c r="L28" s="72">
        <v>35903.932</v>
      </c>
      <c r="M28" s="72">
        <f t="shared" si="10"/>
        <v>10854.283999999992</v>
      </c>
      <c r="N28" s="64">
        <f t="shared" si="1"/>
        <v>1.6605419489861246</v>
      </c>
      <c r="O28" s="64">
        <f t="shared" si="2"/>
        <v>19.19380172564145</v>
      </c>
      <c r="P28" s="64">
        <f t="shared" si="3"/>
        <v>6.649815342636756</v>
      </c>
      <c r="Q28" s="64">
        <f t="shared" si="4"/>
        <v>1.4453566344956978</v>
      </c>
      <c r="R28" s="64">
        <f t="shared" si="5"/>
        <v>12.736772619046763</v>
      </c>
      <c r="S28" s="64">
        <f t="shared" si="6"/>
        <v>0</v>
      </c>
      <c r="T28" s="64">
        <f t="shared" si="7"/>
        <v>11.708610953723756</v>
      </c>
      <c r="U28" s="67">
        <f t="shared" si="8"/>
        <v>53.39489922453053</v>
      </c>
    </row>
    <row r="29" spans="1:21" ht="13.5">
      <c r="A29" s="50">
        <v>36250</v>
      </c>
      <c r="B29" s="54">
        <v>1471.193</v>
      </c>
      <c r="C29" s="54">
        <v>17026.585</v>
      </c>
      <c r="D29" s="54">
        <v>6168.344</v>
      </c>
      <c r="E29" s="54">
        <v>2079.745</v>
      </c>
      <c r="F29" s="54">
        <v>9836.818</v>
      </c>
      <c r="G29" s="54">
        <v>0</v>
      </c>
      <c r="H29" s="54">
        <v>10024.58</v>
      </c>
      <c r="I29" s="62">
        <f t="shared" si="0"/>
        <v>46607.265</v>
      </c>
      <c r="J29" s="65">
        <v>89147.862</v>
      </c>
      <c r="K29" s="66">
        <f t="shared" si="9"/>
        <v>40.99999952887261</v>
      </c>
      <c r="L29" s="72">
        <v>36550.623</v>
      </c>
      <c r="M29" s="72">
        <f t="shared" si="10"/>
        <v>10056.642</v>
      </c>
      <c r="N29" s="64">
        <f t="shared" si="1"/>
        <v>1.6502841088886686</v>
      </c>
      <c r="O29" s="64">
        <f t="shared" si="2"/>
        <v>19.099263423726303</v>
      </c>
      <c r="P29" s="64">
        <f t="shared" si="3"/>
        <v>6.919228191922315</v>
      </c>
      <c r="Q29" s="64">
        <f t="shared" si="4"/>
        <v>2.332916295850146</v>
      </c>
      <c r="R29" s="64">
        <f t="shared" si="5"/>
        <v>11.034272476439199</v>
      </c>
      <c r="S29" s="64">
        <f t="shared" si="6"/>
        <v>0</v>
      </c>
      <c r="T29" s="64">
        <f t="shared" si="7"/>
        <v>11.244891100136535</v>
      </c>
      <c r="U29" s="67">
        <f t="shared" si="8"/>
        <v>52.28085559696317</v>
      </c>
    </row>
    <row r="30" spans="1:21" ht="13.5">
      <c r="A30" s="50">
        <v>36280</v>
      </c>
      <c r="B30" s="54">
        <v>1464.433</v>
      </c>
      <c r="C30" s="54">
        <v>17711.937</v>
      </c>
      <c r="D30" s="54">
        <v>6169.723</v>
      </c>
      <c r="E30" s="54">
        <v>2005.52</v>
      </c>
      <c r="F30" s="54">
        <v>9196.474</v>
      </c>
      <c r="G30" s="54">
        <v>0</v>
      </c>
      <c r="H30" s="54">
        <v>8365.375</v>
      </c>
      <c r="I30" s="62">
        <f t="shared" si="0"/>
        <v>44913.462</v>
      </c>
      <c r="J30" s="65">
        <v>91887.452</v>
      </c>
      <c r="K30" s="66">
        <f t="shared" si="9"/>
        <v>40.999999651747885</v>
      </c>
      <c r="L30" s="72">
        <v>37673.855</v>
      </c>
      <c r="M30" s="72">
        <f t="shared" si="10"/>
        <v>7239.606999999996</v>
      </c>
      <c r="N30" s="64">
        <f t="shared" si="1"/>
        <v>1.5937246796221969</v>
      </c>
      <c r="O30" s="64">
        <f t="shared" si="2"/>
        <v>19.275686303718597</v>
      </c>
      <c r="P30" s="64">
        <f t="shared" si="3"/>
        <v>6.714434741318106</v>
      </c>
      <c r="Q30" s="64">
        <f t="shared" si="4"/>
        <v>2.182583101771067</v>
      </c>
      <c r="R30" s="64">
        <f t="shared" si="5"/>
        <v>10.00841115933871</v>
      </c>
      <c r="S30" s="64">
        <f t="shared" si="6"/>
        <v>0</v>
      </c>
      <c r="T30" s="64">
        <f t="shared" si="7"/>
        <v>9.103936193594746</v>
      </c>
      <c r="U30" s="67">
        <f t="shared" si="8"/>
        <v>48.87877617936342</v>
      </c>
    </row>
    <row r="31" spans="1:21" ht="13.5">
      <c r="A31" s="50">
        <v>36311</v>
      </c>
      <c r="B31" s="54">
        <v>1608.143</v>
      </c>
      <c r="C31" s="54">
        <v>15373.7</v>
      </c>
      <c r="D31" s="54">
        <v>6644.493</v>
      </c>
      <c r="E31" s="54">
        <v>1567.331</v>
      </c>
      <c r="F31" s="54">
        <v>9125.356</v>
      </c>
      <c r="G31" s="54">
        <v>0</v>
      </c>
      <c r="H31" s="54">
        <v>9877.667</v>
      </c>
      <c r="I31" s="62">
        <f t="shared" si="0"/>
        <v>44196.69</v>
      </c>
      <c r="J31" s="65">
        <v>94813.737</v>
      </c>
      <c r="K31" s="66">
        <f t="shared" si="9"/>
        <v>38.99979388007879</v>
      </c>
      <c r="L31" s="72">
        <v>36977.162</v>
      </c>
      <c r="M31" s="72">
        <f t="shared" si="10"/>
        <v>7219.528000000006</v>
      </c>
      <c r="N31" s="64">
        <f t="shared" si="1"/>
        <v>1.6961076009481622</v>
      </c>
      <c r="O31" s="64">
        <f t="shared" si="2"/>
        <v>16.214633539863534</v>
      </c>
      <c r="P31" s="64">
        <f t="shared" si="3"/>
        <v>7.007943374281303</v>
      </c>
      <c r="Q31" s="64">
        <f t="shared" si="4"/>
        <v>1.6530632053876326</v>
      </c>
      <c r="R31" s="64">
        <f t="shared" si="5"/>
        <v>9.62450831360017</v>
      </c>
      <c r="S31" s="64">
        <f t="shared" si="6"/>
        <v>0</v>
      </c>
      <c r="T31" s="64">
        <f t="shared" si="7"/>
        <v>10.417970341154257</v>
      </c>
      <c r="U31" s="67">
        <f t="shared" si="8"/>
        <v>46.61422637523506</v>
      </c>
    </row>
    <row r="32" spans="1:21" ht="13.5">
      <c r="A32" s="50">
        <v>36341</v>
      </c>
      <c r="B32" s="54">
        <v>1464.503</v>
      </c>
      <c r="C32" s="54">
        <v>14592.362</v>
      </c>
      <c r="D32" s="54">
        <v>6851.845</v>
      </c>
      <c r="E32" s="54">
        <v>1412.004</v>
      </c>
      <c r="F32" s="54">
        <v>7986.794</v>
      </c>
      <c r="G32" s="54">
        <v>0</v>
      </c>
      <c r="H32" s="54">
        <v>11019.181</v>
      </c>
      <c r="I32" s="62">
        <f t="shared" si="0"/>
        <v>43326.689</v>
      </c>
      <c r="J32" s="65">
        <v>93961.669</v>
      </c>
      <c r="K32" s="66">
        <f t="shared" si="9"/>
        <v>34.99999984036044</v>
      </c>
      <c r="L32" s="72">
        <v>32886.584</v>
      </c>
      <c r="M32" s="72">
        <f t="shared" si="10"/>
        <v>10440.104999999996</v>
      </c>
      <c r="N32" s="64">
        <f t="shared" si="1"/>
        <v>1.5586174826247499</v>
      </c>
      <c r="O32" s="64">
        <f t="shared" si="2"/>
        <v>15.530122182057028</v>
      </c>
      <c r="P32" s="64">
        <f t="shared" si="3"/>
        <v>7.292170384925795</v>
      </c>
      <c r="Q32" s="64">
        <f t="shared" si="4"/>
        <v>1.5027446990112532</v>
      </c>
      <c r="R32" s="64">
        <f t="shared" si="5"/>
        <v>8.500055485391602</v>
      </c>
      <c r="S32" s="64">
        <f t="shared" si="6"/>
        <v>0</v>
      </c>
      <c r="T32" s="64">
        <f t="shared" si="7"/>
        <v>11.727315103353476</v>
      </c>
      <c r="U32" s="67">
        <f t="shared" si="8"/>
        <v>46.1110253373639</v>
      </c>
    </row>
    <row r="33" spans="1:21" ht="13.5">
      <c r="A33" s="50">
        <v>36372</v>
      </c>
      <c r="B33" s="54">
        <v>1350.426</v>
      </c>
      <c r="C33" s="54">
        <v>16170.49</v>
      </c>
      <c r="D33" s="54">
        <v>8494.094</v>
      </c>
      <c r="E33" s="54">
        <v>1252.33</v>
      </c>
      <c r="F33" s="54">
        <v>7557.957</v>
      </c>
      <c r="G33" s="54">
        <v>0</v>
      </c>
      <c r="H33" s="54">
        <v>10681.822</v>
      </c>
      <c r="I33" s="62">
        <f t="shared" si="0"/>
        <v>45507.119000000006</v>
      </c>
      <c r="J33" s="65">
        <v>94616.178</v>
      </c>
      <c r="K33" s="66">
        <f t="shared" si="9"/>
        <v>34.999999682929484</v>
      </c>
      <c r="L33" s="72">
        <v>33115.662</v>
      </c>
      <c r="M33" s="72">
        <f t="shared" si="10"/>
        <v>12391.45700000001</v>
      </c>
      <c r="N33" s="64">
        <f t="shared" si="1"/>
        <v>1.427267544034594</v>
      </c>
      <c r="O33" s="64">
        <f t="shared" si="2"/>
        <v>17.090618477529286</v>
      </c>
      <c r="P33" s="64">
        <f t="shared" si="3"/>
        <v>8.977422444605613</v>
      </c>
      <c r="Q33" s="64">
        <f t="shared" si="4"/>
        <v>1.3235897142241362</v>
      </c>
      <c r="R33" s="64">
        <f t="shared" si="5"/>
        <v>7.988017651695888</v>
      </c>
      <c r="S33" s="64">
        <f t="shared" si="6"/>
        <v>0</v>
      </c>
      <c r="T33" s="64">
        <f t="shared" si="7"/>
        <v>11.289635901378304</v>
      </c>
      <c r="U33" s="67">
        <f t="shared" si="8"/>
        <v>48.09655173346783</v>
      </c>
    </row>
    <row r="34" spans="1:21" ht="13.5">
      <c r="A34" s="50">
        <v>36403</v>
      </c>
      <c r="B34" s="54">
        <v>1644.413</v>
      </c>
      <c r="C34" s="54">
        <v>16196.134</v>
      </c>
      <c r="D34" s="54">
        <v>8585.842</v>
      </c>
      <c r="E34" s="54">
        <v>1565.981</v>
      </c>
      <c r="F34" s="54">
        <v>6580.531</v>
      </c>
      <c r="G34" s="54">
        <v>0</v>
      </c>
      <c r="H34" s="54">
        <v>11473.816</v>
      </c>
      <c r="I34" s="62">
        <f t="shared" si="0"/>
        <v>46046.717</v>
      </c>
      <c r="J34" s="65">
        <v>93840.218</v>
      </c>
      <c r="K34" s="66">
        <f t="shared" si="9"/>
        <v>34.99999968030765</v>
      </c>
      <c r="L34" s="72">
        <v>32844.076</v>
      </c>
      <c r="M34" s="72">
        <f t="shared" si="10"/>
        <v>13202.640999999996</v>
      </c>
      <c r="N34" s="64">
        <f t="shared" si="1"/>
        <v>1.7523541984951485</v>
      </c>
      <c r="O34" s="64">
        <f t="shared" si="2"/>
        <v>17.259267236570146</v>
      </c>
      <c r="P34" s="64">
        <f t="shared" si="3"/>
        <v>9.149426741527817</v>
      </c>
      <c r="Q34" s="64">
        <f t="shared" si="4"/>
        <v>1.6687738300011197</v>
      </c>
      <c r="R34" s="64">
        <f t="shared" si="5"/>
        <v>7.012484774918148</v>
      </c>
      <c r="S34" s="64">
        <f t="shared" si="6"/>
        <v>0</v>
      </c>
      <c r="T34" s="64">
        <f t="shared" si="7"/>
        <v>12.226970742970781</v>
      </c>
      <c r="U34" s="67">
        <f t="shared" si="8"/>
        <v>49.069277524483155</v>
      </c>
    </row>
    <row r="35" spans="1:21" ht="13.5">
      <c r="A35" s="50">
        <v>36433</v>
      </c>
      <c r="B35" s="54">
        <v>1647.311</v>
      </c>
      <c r="C35" s="54">
        <v>16120.457</v>
      </c>
      <c r="D35" s="54">
        <v>8850.897</v>
      </c>
      <c r="E35" s="54">
        <v>1447.874</v>
      </c>
      <c r="F35" s="54">
        <v>6212.761</v>
      </c>
      <c r="G35" s="54">
        <v>0</v>
      </c>
      <c r="H35" s="54">
        <v>12503.506</v>
      </c>
      <c r="I35" s="62">
        <f t="shared" si="0"/>
        <v>46782.806000000004</v>
      </c>
      <c r="J35" s="65">
        <v>94769.715</v>
      </c>
      <c r="K35" s="66">
        <f t="shared" si="9"/>
        <v>34.999999736202646</v>
      </c>
      <c r="L35" s="72">
        <v>33169.4</v>
      </c>
      <c r="M35" s="72">
        <f t="shared" si="10"/>
        <v>13613.406000000003</v>
      </c>
      <c r="N35" s="64">
        <f t="shared" si="1"/>
        <v>1.7382251281435213</v>
      </c>
      <c r="O35" s="64">
        <f t="shared" si="2"/>
        <v>17.01013556915308</v>
      </c>
      <c r="P35" s="64">
        <f t="shared" si="3"/>
        <v>9.339372815461143</v>
      </c>
      <c r="Q35" s="64">
        <f t="shared" si="4"/>
        <v>1.527781317058936</v>
      </c>
      <c r="R35" s="64">
        <f t="shared" si="5"/>
        <v>6.555639636565331</v>
      </c>
      <c r="S35" s="64">
        <f t="shared" si="6"/>
        <v>0</v>
      </c>
      <c r="T35" s="64">
        <f t="shared" si="7"/>
        <v>13.193567164362582</v>
      </c>
      <c r="U35" s="67">
        <f t="shared" si="8"/>
        <v>49.3647216307446</v>
      </c>
    </row>
    <row r="36" spans="1:21" ht="13.5">
      <c r="A36" s="50">
        <v>36464</v>
      </c>
      <c r="B36" s="54">
        <v>1643.565</v>
      </c>
      <c r="C36" s="54">
        <v>15571.755</v>
      </c>
      <c r="D36" s="54">
        <v>8236.303</v>
      </c>
      <c r="E36" s="54">
        <v>1573.282</v>
      </c>
      <c r="F36" s="54">
        <v>9728.084</v>
      </c>
      <c r="G36" s="54">
        <v>0</v>
      </c>
      <c r="H36" s="54">
        <v>13093.731</v>
      </c>
      <c r="I36" s="62">
        <f t="shared" si="0"/>
        <v>49846.72</v>
      </c>
      <c r="J36" s="65">
        <v>97725.234</v>
      </c>
      <c r="K36" s="66">
        <f t="shared" si="9"/>
        <v>34.00000045024195</v>
      </c>
      <c r="L36" s="72">
        <v>33226.58</v>
      </c>
      <c r="M36" s="72">
        <f t="shared" si="10"/>
        <v>16620.14</v>
      </c>
      <c r="N36" s="64">
        <f t="shared" si="1"/>
        <v>1.6818225270251081</v>
      </c>
      <c r="O36" s="64">
        <f t="shared" si="2"/>
        <v>15.93422124729832</v>
      </c>
      <c r="P36" s="64">
        <f t="shared" si="3"/>
        <v>8.428020750505443</v>
      </c>
      <c r="Q36" s="64">
        <f t="shared" si="4"/>
        <v>1.6099035383225584</v>
      </c>
      <c r="R36" s="64">
        <f t="shared" si="5"/>
        <v>9.954526176933994</v>
      </c>
      <c r="S36" s="64">
        <f t="shared" si="6"/>
        <v>0</v>
      </c>
      <c r="T36" s="64">
        <f t="shared" si="7"/>
        <v>13.398515883829965</v>
      </c>
      <c r="U36" s="67">
        <f t="shared" si="8"/>
        <v>51.007010123915386</v>
      </c>
    </row>
    <row r="37" spans="1:21" ht="13.5">
      <c r="A37" s="50">
        <v>36494</v>
      </c>
      <c r="B37" s="54">
        <v>1601.238</v>
      </c>
      <c r="C37" s="54">
        <v>15615.598</v>
      </c>
      <c r="D37" s="54">
        <v>5267.6</v>
      </c>
      <c r="E37" s="54">
        <v>1482.593</v>
      </c>
      <c r="F37" s="54">
        <v>12118.047</v>
      </c>
      <c r="G37" s="54">
        <v>0</v>
      </c>
      <c r="H37" s="54">
        <v>12322.294</v>
      </c>
      <c r="I37" s="62">
        <f t="shared" si="0"/>
        <v>48407.37</v>
      </c>
      <c r="J37" s="65">
        <v>97954.287</v>
      </c>
      <c r="K37" s="66">
        <f t="shared" si="9"/>
        <v>34.00000042877143</v>
      </c>
      <c r="L37" s="72">
        <v>33304.458</v>
      </c>
      <c r="M37" s="72">
        <f t="shared" si="10"/>
        <v>15102.912000000004</v>
      </c>
      <c r="N37" s="64">
        <f t="shared" si="1"/>
        <v>1.634678837486715</v>
      </c>
      <c r="O37" s="64">
        <f t="shared" si="2"/>
        <v>15.941719835090016</v>
      </c>
      <c r="P37" s="64">
        <f t="shared" si="3"/>
        <v>5.377610476609361</v>
      </c>
      <c r="Q37" s="64">
        <f t="shared" si="4"/>
        <v>1.5135560121018492</v>
      </c>
      <c r="R37" s="64">
        <f t="shared" si="5"/>
        <v>12.371124706364307</v>
      </c>
      <c r="S37" s="64">
        <f t="shared" si="6"/>
        <v>0</v>
      </c>
      <c r="T37" s="64">
        <f t="shared" si="7"/>
        <v>12.579637275089347</v>
      </c>
      <c r="U37" s="67">
        <f t="shared" si="8"/>
        <v>49.418327142741596</v>
      </c>
    </row>
    <row r="38" spans="1:21" ht="13.5">
      <c r="A38" s="50">
        <v>36525</v>
      </c>
      <c r="B38" s="54">
        <v>2133.811</v>
      </c>
      <c r="C38" s="54">
        <v>15890.036</v>
      </c>
      <c r="D38" s="54">
        <v>4272.899</v>
      </c>
      <c r="E38" s="54">
        <v>1399.489</v>
      </c>
      <c r="F38" s="54">
        <v>11766.146</v>
      </c>
      <c r="G38" s="54">
        <v>0</v>
      </c>
      <c r="H38" s="54">
        <v>11622.261</v>
      </c>
      <c r="I38" s="62">
        <f t="shared" si="0"/>
        <v>47084.64200000001</v>
      </c>
      <c r="J38" s="65">
        <v>97567.486</v>
      </c>
      <c r="K38" s="66">
        <f t="shared" si="9"/>
        <v>33.999999754016414</v>
      </c>
      <c r="L38" s="72">
        <v>33172.945</v>
      </c>
      <c r="M38" s="72">
        <f t="shared" si="10"/>
        <v>13911.697000000007</v>
      </c>
      <c r="N38" s="64">
        <f t="shared" si="1"/>
        <v>2.1870103325199954</v>
      </c>
      <c r="O38" s="64">
        <f t="shared" si="2"/>
        <v>16.286200097438197</v>
      </c>
      <c r="P38" s="64">
        <f t="shared" si="3"/>
        <v>4.379429229118397</v>
      </c>
      <c r="Q38" s="64">
        <f t="shared" si="4"/>
        <v>1.4343805066372213</v>
      </c>
      <c r="R38" s="64">
        <f t="shared" si="5"/>
        <v>12.05949490181596</v>
      </c>
      <c r="S38" s="64">
        <f t="shared" si="6"/>
        <v>0</v>
      </c>
      <c r="T38" s="64">
        <f t="shared" si="7"/>
        <v>11.912022617862677</v>
      </c>
      <c r="U38" s="67">
        <f t="shared" si="8"/>
        <v>48.25853768539245</v>
      </c>
    </row>
    <row r="39" spans="1:21" ht="13.5">
      <c r="A39" s="50">
        <v>36556</v>
      </c>
      <c r="B39" s="54">
        <v>2099.638</v>
      </c>
      <c r="C39" s="54">
        <v>15626.625</v>
      </c>
      <c r="D39" s="54">
        <v>1860.117</v>
      </c>
      <c r="E39" s="54">
        <v>1371.599</v>
      </c>
      <c r="F39" s="54">
        <v>12675.195</v>
      </c>
      <c r="G39" s="54">
        <v>0</v>
      </c>
      <c r="H39" s="54">
        <v>11286.732</v>
      </c>
      <c r="I39" s="62">
        <f t="shared" si="0"/>
        <v>44919.906</v>
      </c>
      <c r="J39" s="65">
        <v>99234.238</v>
      </c>
      <c r="K39" s="66">
        <f t="shared" si="9"/>
        <v>34.00000008061734</v>
      </c>
      <c r="L39" s="72">
        <v>33739.641</v>
      </c>
      <c r="M39" s="72">
        <f t="shared" si="10"/>
        <v>11180.265</v>
      </c>
      <c r="N39" s="64">
        <f t="shared" si="1"/>
        <v>2.1158403010057882</v>
      </c>
      <c r="O39" s="64">
        <f t="shared" si="2"/>
        <v>15.747211159116272</v>
      </c>
      <c r="P39" s="64">
        <f t="shared" si="3"/>
        <v>1.8744709865157627</v>
      </c>
      <c r="Q39" s="64">
        <f t="shared" si="4"/>
        <v>1.3821832339761606</v>
      </c>
      <c r="R39" s="64">
        <f t="shared" si="5"/>
        <v>12.7730058248646</v>
      </c>
      <c r="S39" s="64">
        <f t="shared" si="6"/>
        <v>0</v>
      </c>
      <c r="T39" s="64">
        <f t="shared" si="7"/>
        <v>11.37382845626325</v>
      </c>
      <c r="U39" s="67">
        <f t="shared" si="8"/>
        <v>45.266539961741834</v>
      </c>
    </row>
    <row r="40" spans="1:21" ht="13.5">
      <c r="A40" s="50">
        <v>36585</v>
      </c>
      <c r="B40" s="54">
        <v>1871.118</v>
      </c>
      <c r="C40" s="54">
        <v>15489.796</v>
      </c>
      <c r="D40" s="54">
        <v>3973.652</v>
      </c>
      <c r="E40" s="54">
        <v>1563.942</v>
      </c>
      <c r="F40" s="54">
        <v>12701.962</v>
      </c>
      <c r="G40" s="54">
        <v>0</v>
      </c>
      <c r="H40" s="54">
        <v>10314.975</v>
      </c>
      <c r="I40" s="62">
        <f t="shared" si="0"/>
        <v>45915.445</v>
      </c>
      <c r="J40" s="65">
        <v>96924.557</v>
      </c>
      <c r="K40" s="66">
        <f t="shared" si="9"/>
        <v>33.9999996079425</v>
      </c>
      <c r="L40" s="72">
        <v>32954.349</v>
      </c>
      <c r="M40" s="72">
        <f t="shared" si="10"/>
        <v>12961.095999999998</v>
      </c>
      <c r="N40" s="64">
        <f t="shared" si="1"/>
        <v>1.9304890916344346</v>
      </c>
      <c r="O40" s="64">
        <f t="shared" si="2"/>
        <v>15.981291511087331</v>
      </c>
      <c r="P40" s="64">
        <f t="shared" si="3"/>
        <v>4.099737076951509</v>
      </c>
      <c r="Q40" s="64">
        <f t="shared" si="4"/>
        <v>1.6135663121988786</v>
      </c>
      <c r="R40" s="64">
        <f t="shared" si="5"/>
        <v>13.104998767237078</v>
      </c>
      <c r="S40" s="64">
        <f t="shared" si="6"/>
        <v>0</v>
      </c>
      <c r="T40" s="64">
        <f t="shared" si="7"/>
        <v>10.64227200955894</v>
      </c>
      <c r="U40" s="67">
        <f t="shared" si="8"/>
        <v>47.372354768668174</v>
      </c>
    </row>
    <row r="41" spans="1:21" ht="13.5">
      <c r="A41" s="50">
        <v>36616</v>
      </c>
      <c r="B41" s="54">
        <v>1707.342</v>
      </c>
      <c r="C41" s="54">
        <v>15003.956</v>
      </c>
      <c r="D41" s="54">
        <v>9297.682</v>
      </c>
      <c r="E41" s="54">
        <v>1637.3</v>
      </c>
      <c r="F41" s="54">
        <v>11029.932</v>
      </c>
      <c r="G41" s="54">
        <v>0</v>
      </c>
      <c r="H41" s="54">
        <v>11154.309</v>
      </c>
      <c r="I41" s="62">
        <f t="shared" si="0"/>
        <v>49830.521</v>
      </c>
      <c r="J41" s="65">
        <v>98421.692</v>
      </c>
      <c r="K41" s="66">
        <f t="shared" si="9"/>
        <v>32.99999963422698</v>
      </c>
      <c r="L41" s="72">
        <v>32479.158</v>
      </c>
      <c r="M41" s="72">
        <f t="shared" si="10"/>
        <v>17351.363</v>
      </c>
      <c r="N41" s="64">
        <f t="shared" si="1"/>
        <v>1.734721244174506</v>
      </c>
      <c r="O41" s="64">
        <f t="shared" si="2"/>
        <v>15.24456214388186</v>
      </c>
      <c r="P41" s="64">
        <f t="shared" si="3"/>
        <v>9.446781305080593</v>
      </c>
      <c r="Q41" s="64">
        <f t="shared" si="4"/>
        <v>1.663556038032754</v>
      </c>
      <c r="R41" s="64">
        <f t="shared" si="5"/>
        <v>11.20680997843443</v>
      </c>
      <c r="S41" s="64">
        <f t="shared" si="6"/>
        <v>0</v>
      </c>
      <c r="T41" s="64">
        <f t="shared" si="7"/>
        <v>11.333181510433695</v>
      </c>
      <c r="U41" s="67">
        <f t="shared" si="8"/>
        <v>50.629612220037835</v>
      </c>
    </row>
    <row r="42" spans="1:21" ht="13.5">
      <c r="A42" s="50">
        <v>36646</v>
      </c>
      <c r="B42" s="54">
        <v>1624.677</v>
      </c>
      <c r="C42" s="54">
        <v>15499.986</v>
      </c>
      <c r="D42" s="54">
        <v>11188.261</v>
      </c>
      <c r="E42" s="54">
        <v>1809.342</v>
      </c>
      <c r="F42" s="54">
        <v>9611.595</v>
      </c>
      <c r="G42" s="54">
        <v>0</v>
      </c>
      <c r="H42" s="54">
        <v>11620.329</v>
      </c>
      <c r="I42" s="62">
        <f t="shared" si="0"/>
        <v>51354.189999999995</v>
      </c>
      <c r="J42" s="65">
        <v>101357.709</v>
      </c>
      <c r="K42" s="66">
        <f t="shared" si="9"/>
        <v>33.00000002959814</v>
      </c>
      <c r="L42" s="72">
        <v>33448.044</v>
      </c>
      <c r="M42" s="72">
        <f t="shared" si="10"/>
        <v>17906.145999999993</v>
      </c>
      <c r="N42" s="64">
        <f t="shared" si="1"/>
        <v>1.6029140911225606</v>
      </c>
      <c r="O42" s="64">
        <f t="shared" si="2"/>
        <v>15.292360248592438</v>
      </c>
      <c r="P42" s="64">
        <f t="shared" si="3"/>
        <v>11.038391761597532</v>
      </c>
      <c r="Q42" s="64">
        <f t="shared" si="4"/>
        <v>1.7851054624764655</v>
      </c>
      <c r="R42" s="64">
        <f t="shared" si="5"/>
        <v>9.482845552477908</v>
      </c>
      <c r="S42" s="64">
        <f t="shared" si="6"/>
        <v>0</v>
      </c>
      <c r="T42" s="64">
        <f t="shared" si="7"/>
        <v>11.46467211487584</v>
      </c>
      <c r="U42" s="67">
        <f t="shared" si="8"/>
        <v>50.666289231142734</v>
      </c>
    </row>
    <row r="43" spans="1:21" ht="13.5">
      <c r="A43" s="50">
        <v>36677</v>
      </c>
      <c r="B43" s="54">
        <v>1826.289</v>
      </c>
      <c r="C43" s="54">
        <v>15659.983</v>
      </c>
      <c r="D43" s="54">
        <v>12756.223</v>
      </c>
      <c r="E43" s="54">
        <v>1464.599</v>
      </c>
      <c r="F43" s="54">
        <v>6797.181</v>
      </c>
      <c r="G43" s="54">
        <v>0</v>
      </c>
      <c r="H43" s="54">
        <v>12508.916</v>
      </c>
      <c r="I43" s="62">
        <f t="shared" si="0"/>
        <v>51013.191</v>
      </c>
      <c r="J43" s="65">
        <v>102702.761</v>
      </c>
      <c r="K43" s="66">
        <f t="shared" si="9"/>
        <v>32.999999873421125</v>
      </c>
      <c r="L43" s="72">
        <v>33891.911</v>
      </c>
      <c r="M43" s="72">
        <f t="shared" si="10"/>
        <v>17121.28</v>
      </c>
      <c r="N43" s="64">
        <f t="shared" si="1"/>
        <v>1.7782277537796671</v>
      </c>
      <c r="O43" s="64">
        <f t="shared" si="2"/>
        <v>15.247869529038272</v>
      </c>
      <c r="P43" s="64">
        <f t="shared" si="3"/>
        <v>12.42052587076992</v>
      </c>
      <c r="Q43" s="64">
        <f t="shared" si="4"/>
        <v>1.4260561115781492</v>
      </c>
      <c r="R43" s="64">
        <f t="shared" si="5"/>
        <v>6.618304059031091</v>
      </c>
      <c r="S43" s="64">
        <f t="shared" si="6"/>
        <v>0</v>
      </c>
      <c r="T43" s="64">
        <f t="shared" si="7"/>
        <v>12.179727086402282</v>
      </c>
      <c r="U43" s="67">
        <f t="shared" si="8"/>
        <v>49.670710410599376</v>
      </c>
    </row>
    <row r="44" spans="1:21" ht="13.5">
      <c r="A44" s="50">
        <v>36707</v>
      </c>
      <c r="B44" s="54">
        <v>1798.3</v>
      </c>
      <c r="C44" s="54">
        <v>14769.758</v>
      </c>
      <c r="D44" s="54">
        <v>15285.843</v>
      </c>
      <c r="E44" s="54">
        <v>1345.328</v>
      </c>
      <c r="F44" s="54">
        <v>5503.868</v>
      </c>
      <c r="G44" s="54">
        <v>0</v>
      </c>
      <c r="H44" s="54">
        <v>12943.646</v>
      </c>
      <c r="I44" s="62">
        <f t="shared" si="0"/>
        <v>51646.743</v>
      </c>
      <c r="J44" s="65">
        <v>103523.049</v>
      </c>
      <c r="K44" s="66">
        <f t="shared" si="9"/>
        <v>32.00000030910991</v>
      </c>
      <c r="L44" s="72">
        <v>33127.376</v>
      </c>
      <c r="M44" s="72">
        <f t="shared" si="10"/>
        <v>18519.367000000006</v>
      </c>
      <c r="N44" s="64">
        <f t="shared" si="1"/>
        <v>1.7371010778478906</v>
      </c>
      <c r="O44" s="64">
        <f t="shared" si="2"/>
        <v>14.267120358868102</v>
      </c>
      <c r="P44" s="64">
        <f t="shared" si="3"/>
        <v>14.765642190465236</v>
      </c>
      <c r="Q44" s="64">
        <f t="shared" si="4"/>
        <v>1.2995444135344199</v>
      </c>
      <c r="R44" s="64">
        <f t="shared" si="5"/>
        <v>5.316562884464503</v>
      </c>
      <c r="S44" s="64">
        <f t="shared" si="6"/>
        <v>0</v>
      </c>
      <c r="T44" s="64">
        <f t="shared" si="7"/>
        <v>12.503153766268998</v>
      </c>
      <c r="U44" s="67">
        <f t="shared" si="8"/>
        <v>49.88912469144915</v>
      </c>
    </row>
    <row r="45" spans="1:21" ht="13.5">
      <c r="A45" s="50">
        <v>36738</v>
      </c>
      <c r="B45" s="54">
        <v>1817.63</v>
      </c>
      <c r="C45" s="54">
        <v>14906.206</v>
      </c>
      <c r="D45" s="54">
        <v>14042.588</v>
      </c>
      <c r="E45" s="54">
        <v>1364.965</v>
      </c>
      <c r="F45" s="54">
        <v>3837.105</v>
      </c>
      <c r="G45" s="54">
        <v>0</v>
      </c>
      <c r="H45" s="54">
        <v>13722.909</v>
      </c>
      <c r="I45" s="62">
        <f t="shared" si="0"/>
        <v>49691.403</v>
      </c>
      <c r="J45" s="65">
        <v>103150.359</v>
      </c>
      <c r="K45" s="66">
        <f t="shared" si="9"/>
        <v>32.00000011633502</v>
      </c>
      <c r="L45" s="72">
        <v>33008.115</v>
      </c>
      <c r="M45" s="72">
        <f t="shared" si="10"/>
        <v>16683.288</v>
      </c>
      <c r="N45" s="64">
        <f t="shared" si="1"/>
        <v>1.7621169888511974</v>
      </c>
      <c r="O45" s="64">
        <f t="shared" si="2"/>
        <v>14.450949220642073</v>
      </c>
      <c r="P45" s="64">
        <f t="shared" si="3"/>
        <v>13.613707345410209</v>
      </c>
      <c r="Q45" s="64">
        <f t="shared" si="4"/>
        <v>1.3232770232045434</v>
      </c>
      <c r="R45" s="64">
        <f t="shared" si="5"/>
        <v>3.719914343681538</v>
      </c>
      <c r="S45" s="64">
        <f t="shared" si="6"/>
        <v>0</v>
      </c>
      <c r="T45" s="64">
        <f t="shared" si="7"/>
        <v>13.303791797758066</v>
      </c>
      <c r="U45" s="67">
        <f t="shared" si="8"/>
        <v>48.173756719547626</v>
      </c>
    </row>
    <row r="46" spans="1:21" ht="13.5">
      <c r="A46" s="50">
        <v>36769</v>
      </c>
      <c r="B46" s="54">
        <v>1877.777</v>
      </c>
      <c r="C46" s="54">
        <v>14240.942</v>
      </c>
      <c r="D46" s="54">
        <v>13923.074</v>
      </c>
      <c r="E46" s="54">
        <v>1350.009</v>
      </c>
      <c r="F46" s="54">
        <v>2956.004</v>
      </c>
      <c r="G46" s="54">
        <v>0</v>
      </c>
      <c r="H46" s="54">
        <v>13590.28</v>
      </c>
      <c r="I46" s="62">
        <f t="shared" si="0"/>
        <v>47938.085999999996</v>
      </c>
      <c r="J46" s="65">
        <v>103098.476</v>
      </c>
      <c r="K46" s="66">
        <f t="shared" si="9"/>
        <v>31.99999968961714</v>
      </c>
      <c r="L46" s="72">
        <v>32991.512</v>
      </c>
      <c r="M46" s="72">
        <f t="shared" si="10"/>
        <v>14946.573999999993</v>
      </c>
      <c r="N46" s="64">
        <f t="shared" si="1"/>
        <v>1.821343120532645</v>
      </c>
      <c r="O46" s="64">
        <f t="shared" si="2"/>
        <v>13.812951027520523</v>
      </c>
      <c r="P46" s="64">
        <f t="shared" si="3"/>
        <v>13.504636091807992</v>
      </c>
      <c r="Q46" s="64">
        <f t="shared" si="4"/>
        <v>1.3094364265869458</v>
      </c>
      <c r="R46" s="64">
        <f t="shared" si="5"/>
        <v>2.8671655631456665</v>
      </c>
      <c r="S46" s="64">
        <f t="shared" si="6"/>
        <v>0</v>
      </c>
      <c r="T46" s="64">
        <f t="shared" si="7"/>
        <v>13.181843735498088</v>
      </c>
      <c r="U46" s="67">
        <f t="shared" si="8"/>
        <v>46.497375965091855</v>
      </c>
    </row>
    <row r="47" spans="1:21" ht="13.5">
      <c r="A47" s="50">
        <v>36799</v>
      </c>
      <c r="B47" s="54">
        <v>1869.423</v>
      </c>
      <c r="C47" s="54">
        <v>13790.627</v>
      </c>
      <c r="D47" s="54">
        <v>16408.003</v>
      </c>
      <c r="E47" s="54">
        <v>1577.596</v>
      </c>
      <c r="F47" s="54">
        <v>2046.753</v>
      </c>
      <c r="G47" s="54">
        <v>0</v>
      </c>
      <c r="H47" s="54">
        <v>15669.325</v>
      </c>
      <c r="I47" s="62">
        <f t="shared" si="0"/>
        <v>51361.727</v>
      </c>
      <c r="J47" s="65">
        <v>104509.004</v>
      </c>
      <c r="K47" s="66">
        <f t="shared" si="9"/>
        <v>30.999999770354712</v>
      </c>
      <c r="L47" s="72">
        <v>32397.791</v>
      </c>
      <c r="M47" s="72">
        <f t="shared" si="10"/>
        <v>18963.935999999998</v>
      </c>
      <c r="N47" s="64">
        <f t="shared" si="1"/>
        <v>1.7887674061078984</v>
      </c>
      <c r="O47" s="64">
        <f t="shared" si="2"/>
        <v>13.195635277511592</v>
      </c>
      <c r="P47" s="64">
        <f t="shared" si="3"/>
        <v>15.700085516076681</v>
      </c>
      <c r="Q47" s="64">
        <f t="shared" si="4"/>
        <v>1.5095311787680992</v>
      </c>
      <c r="R47" s="64">
        <f t="shared" si="5"/>
        <v>1.9584465660011459</v>
      </c>
      <c r="S47" s="64">
        <f t="shared" si="6"/>
        <v>0</v>
      </c>
      <c r="T47" s="64">
        <f t="shared" si="7"/>
        <v>14.993277517026188</v>
      </c>
      <c r="U47" s="67">
        <f t="shared" si="8"/>
        <v>49.145743461491605</v>
      </c>
    </row>
    <row r="48" spans="1:21" ht="13.5">
      <c r="A48" s="50">
        <v>36830</v>
      </c>
      <c r="B48" s="54">
        <v>1934.255</v>
      </c>
      <c r="C48" s="54">
        <v>12603.114</v>
      </c>
      <c r="D48" s="54">
        <v>15842.195</v>
      </c>
      <c r="E48" s="54">
        <v>1190.688</v>
      </c>
      <c r="F48" s="54">
        <v>2933.196</v>
      </c>
      <c r="G48" s="54">
        <v>0</v>
      </c>
      <c r="H48" s="54">
        <v>17051.38</v>
      </c>
      <c r="I48" s="62">
        <f t="shared" si="0"/>
        <v>51554.82800000001</v>
      </c>
      <c r="J48" s="65">
        <v>107828.03</v>
      </c>
      <c r="K48" s="66">
        <f t="shared" si="9"/>
        <v>30.999999721779204</v>
      </c>
      <c r="L48" s="72">
        <v>33426.689</v>
      </c>
      <c r="M48" s="72">
        <f t="shared" si="10"/>
        <v>18128.13900000001</v>
      </c>
      <c r="N48" s="64">
        <f t="shared" si="1"/>
        <v>1.793833199029974</v>
      </c>
      <c r="O48" s="64">
        <f t="shared" si="2"/>
        <v>11.688161232288117</v>
      </c>
      <c r="P48" s="64">
        <f t="shared" si="3"/>
        <v>14.69209351223425</v>
      </c>
      <c r="Q48" s="64">
        <f t="shared" si="4"/>
        <v>1.1042471980615802</v>
      </c>
      <c r="R48" s="64">
        <f t="shared" si="5"/>
        <v>2.720253722524653</v>
      </c>
      <c r="S48" s="64">
        <f t="shared" si="6"/>
        <v>0</v>
      </c>
      <c r="T48" s="64">
        <f t="shared" si="7"/>
        <v>15.813494876981432</v>
      </c>
      <c r="U48" s="67">
        <f t="shared" si="8"/>
        <v>47.81208374112001</v>
      </c>
    </row>
    <row r="49" spans="1:21" ht="13.5">
      <c r="A49" s="50">
        <v>36860</v>
      </c>
      <c r="B49" s="54">
        <v>1881.415</v>
      </c>
      <c r="C49" s="54">
        <v>10691.176</v>
      </c>
      <c r="D49" s="54">
        <v>14774.578</v>
      </c>
      <c r="E49" s="54">
        <v>1004.461</v>
      </c>
      <c r="F49" s="54">
        <v>3117.619</v>
      </c>
      <c r="G49" s="54">
        <v>0</v>
      </c>
      <c r="H49" s="54">
        <v>17539.515</v>
      </c>
      <c r="I49" s="62">
        <f t="shared" si="0"/>
        <v>49008.763999999996</v>
      </c>
      <c r="J49" s="65">
        <v>108681.673</v>
      </c>
      <c r="K49" s="66">
        <f t="shared" si="9"/>
        <v>31.00000034044379</v>
      </c>
      <c r="L49" s="72">
        <v>33691.319</v>
      </c>
      <c r="M49" s="72">
        <f t="shared" si="10"/>
        <v>15317.444999999992</v>
      </c>
      <c r="N49" s="64">
        <f t="shared" si="1"/>
        <v>1.7311244371440622</v>
      </c>
      <c r="O49" s="64">
        <f t="shared" si="2"/>
        <v>9.837147059743918</v>
      </c>
      <c r="P49" s="64">
        <f t="shared" si="3"/>
        <v>13.594360108902631</v>
      </c>
      <c r="Q49" s="64">
        <f t="shared" si="4"/>
        <v>0.9242229828390662</v>
      </c>
      <c r="R49" s="64">
        <f t="shared" si="5"/>
        <v>2.8685784032787205</v>
      </c>
      <c r="S49" s="64">
        <f t="shared" si="6"/>
        <v>0</v>
      </c>
      <c r="T49" s="64">
        <f t="shared" si="7"/>
        <v>16.13842933757562</v>
      </c>
      <c r="U49" s="67">
        <f t="shared" si="8"/>
        <v>45.09386232948401</v>
      </c>
    </row>
    <row r="50" spans="1:21" ht="13.5">
      <c r="A50" s="50">
        <v>36891</v>
      </c>
      <c r="B50" s="54">
        <v>2435.874</v>
      </c>
      <c r="C50" s="54">
        <v>11664.943</v>
      </c>
      <c r="D50" s="54">
        <v>10040.166</v>
      </c>
      <c r="E50" s="54">
        <v>994.609</v>
      </c>
      <c r="F50" s="54">
        <v>2757.533</v>
      </c>
      <c r="G50" s="54">
        <v>0</v>
      </c>
      <c r="H50" s="54">
        <v>19737.882</v>
      </c>
      <c r="I50" s="62">
        <f t="shared" si="0"/>
        <v>47631.007</v>
      </c>
      <c r="J50" s="65">
        <v>104424.162</v>
      </c>
      <c r="K50" s="66">
        <f t="shared" si="9"/>
        <v>30.999999789320793</v>
      </c>
      <c r="L50" s="72">
        <v>32371.49</v>
      </c>
      <c r="M50" s="72">
        <f t="shared" si="10"/>
        <v>15259.516999999996</v>
      </c>
      <c r="N50" s="64">
        <f t="shared" si="1"/>
        <v>2.3326727773980127</v>
      </c>
      <c r="O50" s="64">
        <f t="shared" si="2"/>
        <v>11.170731731608246</v>
      </c>
      <c r="P50" s="64">
        <f t="shared" si="3"/>
        <v>9.614792024857236</v>
      </c>
      <c r="Q50" s="64">
        <f t="shared" si="4"/>
        <v>0.9524701763946165</v>
      </c>
      <c r="R50" s="64">
        <f t="shared" si="5"/>
        <v>2.6407039780697494</v>
      </c>
      <c r="S50" s="64">
        <f t="shared" si="6"/>
        <v>0</v>
      </c>
      <c r="T50" s="64">
        <f t="shared" si="7"/>
        <v>18.9016427060243</v>
      </c>
      <c r="U50" s="67">
        <f t="shared" si="8"/>
        <v>45.61301339435216</v>
      </c>
    </row>
    <row r="51" spans="1:21" ht="13.5">
      <c r="A51" s="50">
        <v>36922</v>
      </c>
      <c r="B51" s="54">
        <v>2155.197</v>
      </c>
      <c r="C51" s="54">
        <v>12571.14</v>
      </c>
      <c r="D51" s="54">
        <v>8524.546</v>
      </c>
      <c r="E51" s="54">
        <v>891.249</v>
      </c>
      <c r="F51" s="54">
        <v>2546.372</v>
      </c>
      <c r="G51" s="54">
        <v>0</v>
      </c>
      <c r="H51" s="54">
        <v>21297.963</v>
      </c>
      <c r="I51" s="62">
        <f t="shared" si="0"/>
        <v>47986.467000000004</v>
      </c>
      <c r="J51" s="65">
        <v>105690.926</v>
      </c>
      <c r="K51" s="66">
        <f t="shared" si="9"/>
        <v>30.999999943230698</v>
      </c>
      <c r="L51" s="72">
        <v>32764.187</v>
      </c>
      <c r="M51" s="72">
        <f t="shared" si="10"/>
        <v>15222.280000000002</v>
      </c>
      <c r="N51" s="64">
        <f t="shared" si="1"/>
        <v>2.039150456492358</v>
      </c>
      <c r="O51" s="64">
        <f t="shared" si="2"/>
        <v>11.894247193936023</v>
      </c>
      <c r="P51" s="64">
        <f t="shared" si="3"/>
        <v>8.06554197471976</v>
      </c>
      <c r="Q51" s="64">
        <f t="shared" si="4"/>
        <v>0.8432597137052238</v>
      </c>
      <c r="R51" s="64">
        <f t="shared" si="5"/>
        <v>2.40926264568824</v>
      </c>
      <c r="S51" s="64">
        <f t="shared" si="6"/>
        <v>0</v>
      </c>
      <c r="T51" s="64">
        <f t="shared" si="7"/>
        <v>20.151174567247143</v>
      </c>
      <c r="U51" s="67">
        <f t="shared" si="8"/>
        <v>45.40263655178875</v>
      </c>
    </row>
    <row r="52" spans="1:21" ht="13.5">
      <c r="A52" s="50">
        <v>36950</v>
      </c>
      <c r="B52" s="54">
        <v>1855.947</v>
      </c>
      <c r="C52" s="54">
        <v>13943.122</v>
      </c>
      <c r="D52" s="54">
        <v>7447.59</v>
      </c>
      <c r="E52" s="54">
        <v>1162.199</v>
      </c>
      <c r="F52" s="54">
        <v>3833.257</v>
      </c>
      <c r="G52" s="54">
        <v>0</v>
      </c>
      <c r="H52" s="54">
        <v>22209.652</v>
      </c>
      <c r="I52" s="62">
        <f t="shared" si="0"/>
        <v>50451.767</v>
      </c>
      <c r="J52" s="65">
        <v>106931.296</v>
      </c>
      <c r="K52" s="66">
        <f t="shared" si="9"/>
        <v>31.000000224443173</v>
      </c>
      <c r="L52" s="72">
        <v>33148.702</v>
      </c>
      <c r="M52" s="72">
        <f t="shared" si="10"/>
        <v>17303.065000000002</v>
      </c>
      <c r="N52" s="64">
        <f t="shared" si="1"/>
        <v>1.7356443524260663</v>
      </c>
      <c r="O52" s="64">
        <f t="shared" si="2"/>
        <v>13.039327607139448</v>
      </c>
      <c r="P52" s="64">
        <f t="shared" si="3"/>
        <v>6.9648365619734</v>
      </c>
      <c r="Q52" s="64">
        <f t="shared" si="4"/>
        <v>1.0868651587277125</v>
      </c>
      <c r="R52" s="64">
        <f t="shared" si="5"/>
        <v>3.584784944531113</v>
      </c>
      <c r="S52" s="64">
        <f t="shared" si="6"/>
        <v>0</v>
      </c>
      <c r="T52" s="64">
        <f t="shared" si="7"/>
        <v>20.770020406373828</v>
      </c>
      <c r="U52" s="67">
        <f t="shared" si="8"/>
        <v>47.18147903117156</v>
      </c>
    </row>
    <row r="53" spans="1:21" ht="13.5">
      <c r="A53" s="50">
        <v>36981</v>
      </c>
      <c r="B53" s="54">
        <v>1978.428</v>
      </c>
      <c r="C53" s="54">
        <v>12970.615</v>
      </c>
      <c r="D53" s="54">
        <v>9780.29</v>
      </c>
      <c r="E53" s="54">
        <v>1156.537</v>
      </c>
      <c r="F53" s="54">
        <v>4829.353</v>
      </c>
      <c r="G53" s="54">
        <v>0</v>
      </c>
      <c r="H53" s="54">
        <v>22604.593</v>
      </c>
      <c r="I53" s="62">
        <f t="shared" si="0"/>
        <v>53319.816</v>
      </c>
      <c r="J53" s="65">
        <v>106364.319</v>
      </c>
      <c r="K53" s="66">
        <f t="shared" si="9"/>
        <v>30.00000028204947</v>
      </c>
      <c r="L53" s="72">
        <v>31909.296</v>
      </c>
      <c r="M53" s="72">
        <f t="shared" si="10"/>
        <v>21410.52</v>
      </c>
      <c r="N53" s="64">
        <f t="shared" si="1"/>
        <v>1.8600485751241447</v>
      </c>
      <c r="O53" s="64">
        <f t="shared" si="2"/>
        <v>12.194517035360326</v>
      </c>
      <c r="P53" s="64">
        <f t="shared" si="3"/>
        <v>9.195085430857693</v>
      </c>
      <c r="Q53" s="64">
        <f t="shared" si="4"/>
        <v>1.0873355001689993</v>
      </c>
      <c r="R53" s="64">
        <f t="shared" si="5"/>
        <v>4.540388210448656</v>
      </c>
      <c r="S53" s="64">
        <f t="shared" si="6"/>
        <v>0</v>
      </c>
      <c r="T53" s="64">
        <f t="shared" si="7"/>
        <v>21.25204505845612</v>
      </c>
      <c r="U53" s="67">
        <f t="shared" si="8"/>
        <v>50.12941981041593</v>
      </c>
    </row>
    <row r="54" spans="1:21" ht="13.5">
      <c r="A54" s="50">
        <v>37011</v>
      </c>
      <c r="B54" s="54">
        <v>2069.423</v>
      </c>
      <c r="C54" s="54">
        <v>13008.797</v>
      </c>
      <c r="D54" s="54">
        <v>8868.386</v>
      </c>
      <c r="E54" s="54">
        <v>946.311</v>
      </c>
      <c r="F54" s="54">
        <v>9149.306</v>
      </c>
      <c r="G54" s="54">
        <v>0</v>
      </c>
      <c r="H54" s="54">
        <v>18197.33</v>
      </c>
      <c r="I54" s="62">
        <f t="shared" si="0"/>
        <v>52239.553</v>
      </c>
      <c r="J54" s="65">
        <v>108547.35</v>
      </c>
      <c r="K54" s="66">
        <f t="shared" si="9"/>
        <v>30</v>
      </c>
      <c r="L54" s="72">
        <v>32564.205</v>
      </c>
      <c r="M54" s="72">
        <f t="shared" si="10"/>
        <v>19675.347999999998</v>
      </c>
      <c r="N54" s="64">
        <f t="shared" si="1"/>
        <v>1.906470309961505</v>
      </c>
      <c r="O54" s="64">
        <f t="shared" si="2"/>
        <v>11.984444576491272</v>
      </c>
      <c r="P54" s="64">
        <f t="shared" si="3"/>
        <v>8.170062189450041</v>
      </c>
      <c r="Q54" s="64">
        <f t="shared" si="4"/>
        <v>0.8717955804540598</v>
      </c>
      <c r="R54" s="64">
        <f t="shared" si="5"/>
        <v>8.42886169031303</v>
      </c>
      <c r="S54" s="64">
        <f t="shared" si="6"/>
        <v>0</v>
      </c>
      <c r="T54" s="64">
        <f t="shared" si="7"/>
        <v>16.764416634768146</v>
      </c>
      <c r="U54" s="67">
        <f t="shared" si="8"/>
        <v>48.12605098143805</v>
      </c>
    </row>
    <row r="55" spans="1:21" ht="13.5">
      <c r="A55" s="50">
        <v>37042</v>
      </c>
      <c r="B55" s="54">
        <v>1920.893</v>
      </c>
      <c r="C55" s="54">
        <v>13597.293</v>
      </c>
      <c r="D55" s="54">
        <v>9766.764</v>
      </c>
      <c r="E55" s="54">
        <v>1053.332</v>
      </c>
      <c r="F55" s="54">
        <v>10215.788</v>
      </c>
      <c r="G55" s="54">
        <v>0</v>
      </c>
      <c r="H55" s="54">
        <v>17279.663</v>
      </c>
      <c r="I55" s="62">
        <f t="shared" si="0"/>
        <v>53833.73299999999</v>
      </c>
      <c r="J55" s="65">
        <v>109274.795</v>
      </c>
      <c r="K55" s="66">
        <f t="shared" si="9"/>
        <v>30.000000457562052</v>
      </c>
      <c r="L55" s="72">
        <v>32782.439</v>
      </c>
      <c r="M55" s="72">
        <f t="shared" si="10"/>
        <v>21051.293999999994</v>
      </c>
      <c r="N55" s="64">
        <f t="shared" si="1"/>
        <v>1.7578555054713212</v>
      </c>
      <c r="O55" s="64">
        <f t="shared" si="2"/>
        <v>12.4432107147856</v>
      </c>
      <c r="P55" s="64">
        <f t="shared" si="3"/>
        <v>8.937801255998695</v>
      </c>
      <c r="Q55" s="64">
        <f t="shared" si="4"/>
        <v>0.9639295136632378</v>
      </c>
      <c r="R55" s="64">
        <f t="shared" si="5"/>
        <v>9.348713946340508</v>
      </c>
      <c r="S55" s="64">
        <f t="shared" si="6"/>
        <v>0</v>
      </c>
      <c r="T55" s="64">
        <f t="shared" si="7"/>
        <v>15.813036299907953</v>
      </c>
      <c r="U55" s="67">
        <f t="shared" si="8"/>
        <v>49.26454723616731</v>
      </c>
    </row>
    <row r="56" spans="1:21" ht="13.5">
      <c r="A56" s="50">
        <v>37072</v>
      </c>
      <c r="B56" s="54">
        <v>1802.691</v>
      </c>
      <c r="C56" s="54">
        <v>12974.87</v>
      </c>
      <c r="D56" s="54">
        <v>10473.038</v>
      </c>
      <c r="E56" s="54">
        <v>935.036</v>
      </c>
      <c r="F56" s="54">
        <v>9131.945</v>
      </c>
      <c r="G56" s="54">
        <v>0</v>
      </c>
      <c r="H56" s="54">
        <v>16502.142</v>
      </c>
      <c r="I56" s="62">
        <f t="shared" si="0"/>
        <v>51819.722</v>
      </c>
      <c r="J56" s="65">
        <v>115325.881</v>
      </c>
      <c r="K56" s="66">
        <f t="shared" si="9"/>
        <v>28.99999957511705</v>
      </c>
      <c r="L56" s="72">
        <v>33444.505</v>
      </c>
      <c r="M56" s="72">
        <f t="shared" si="10"/>
        <v>18375.217000000004</v>
      </c>
      <c r="N56" s="64">
        <f t="shared" si="1"/>
        <v>1.5631278810694715</v>
      </c>
      <c r="O56" s="64">
        <f t="shared" si="2"/>
        <v>11.25061424850507</v>
      </c>
      <c r="P56" s="64">
        <f t="shared" si="3"/>
        <v>9.081255576968019</v>
      </c>
      <c r="Q56" s="64">
        <f t="shared" si="4"/>
        <v>0.8107772443550636</v>
      </c>
      <c r="R56" s="64">
        <f t="shared" si="5"/>
        <v>7.918383038409218</v>
      </c>
      <c r="S56" s="64">
        <f t="shared" si="6"/>
        <v>0</v>
      </c>
      <c r="T56" s="64">
        <f t="shared" si="7"/>
        <v>14.309140200715223</v>
      </c>
      <c r="U56" s="67">
        <f t="shared" si="8"/>
        <v>44.93329819002207</v>
      </c>
    </row>
    <row r="57" spans="1:21" ht="13.5">
      <c r="A57" s="50">
        <v>37103</v>
      </c>
      <c r="B57" s="54">
        <v>1920.502</v>
      </c>
      <c r="C57" s="54">
        <v>13134.578</v>
      </c>
      <c r="D57" s="54">
        <v>10617.631</v>
      </c>
      <c r="E57" s="54">
        <v>902.246</v>
      </c>
      <c r="F57" s="54">
        <v>8672.337</v>
      </c>
      <c r="G57" s="54">
        <v>0</v>
      </c>
      <c r="H57" s="54">
        <v>15522.736</v>
      </c>
      <c r="I57" s="62">
        <f t="shared" si="0"/>
        <v>50770.03</v>
      </c>
      <c r="J57" s="65">
        <v>115712.52</v>
      </c>
      <c r="K57" s="66">
        <f t="shared" si="9"/>
        <v>29.000000172842142</v>
      </c>
      <c r="L57" s="72">
        <v>33556.631</v>
      </c>
      <c r="M57" s="72">
        <f t="shared" si="10"/>
        <v>17213.398999999998</v>
      </c>
      <c r="N57" s="64">
        <f t="shared" si="1"/>
        <v>1.6597184124933064</v>
      </c>
      <c r="O57" s="64">
        <f t="shared" si="2"/>
        <v>11.351043085052506</v>
      </c>
      <c r="P57" s="64">
        <f t="shared" si="3"/>
        <v>9.175870510814214</v>
      </c>
      <c r="Q57" s="64">
        <f t="shared" si="4"/>
        <v>0.7797306635444461</v>
      </c>
      <c r="R57" s="64">
        <f t="shared" si="5"/>
        <v>7.4947265861982775</v>
      </c>
      <c r="S57" s="64">
        <f t="shared" si="6"/>
        <v>0</v>
      </c>
      <c r="T57" s="64">
        <f t="shared" si="7"/>
        <v>13.414914825120047</v>
      </c>
      <c r="U57" s="67">
        <f t="shared" si="8"/>
        <v>43.876004083222796</v>
      </c>
    </row>
    <row r="58" spans="1:21" ht="13.5">
      <c r="A58" s="50">
        <v>37134</v>
      </c>
      <c r="B58" s="54">
        <v>2018.599</v>
      </c>
      <c r="C58" s="54">
        <v>13200.454</v>
      </c>
      <c r="D58" s="54">
        <v>12291.528</v>
      </c>
      <c r="E58" s="54">
        <v>1043.541</v>
      </c>
      <c r="F58" s="54">
        <v>10653.631</v>
      </c>
      <c r="G58" s="54">
        <v>0</v>
      </c>
      <c r="H58" s="54">
        <v>12801.47</v>
      </c>
      <c r="I58" s="62">
        <f t="shared" si="0"/>
        <v>52009.223</v>
      </c>
      <c r="J58" s="65">
        <v>115258.898</v>
      </c>
      <c r="K58" s="66">
        <f t="shared" si="9"/>
        <v>28.999999635602975</v>
      </c>
      <c r="L58" s="72">
        <v>33425.08</v>
      </c>
      <c r="M58" s="72">
        <f t="shared" si="10"/>
        <v>18584.142999999996</v>
      </c>
      <c r="N58" s="64">
        <f t="shared" si="1"/>
        <v>1.7513606628444427</v>
      </c>
      <c r="O58" s="64">
        <f t="shared" si="2"/>
        <v>11.452871950936057</v>
      </c>
      <c r="P58" s="64">
        <f t="shared" si="3"/>
        <v>10.664276869973198</v>
      </c>
      <c r="Q58" s="64">
        <f t="shared" si="4"/>
        <v>0.9053886668255321</v>
      </c>
      <c r="R58" s="64">
        <f t="shared" si="5"/>
        <v>9.24321782080547</v>
      </c>
      <c r="S58" s="64">
        <f t="shared" si="6"/>
        <v>0</v>
      </c>
      <c r="T58" s="64">
        <f t="shared" si="7"/>
        <v>11.106708655153028</v>
      </c>
      <c r="U58" s="67">
        <f t="shared" si="8"/>
        <v>45.123824626537726</v>
      </c>
    </row>
    <row r="59" spans="1:21" ht="13.5">
      <c r="A59" s="50">
        <v>37164</v>
      </c>
      <c r="B59" s="54">
        <v>2093.454</v>
      </c>
      <c r="C59" s="54">
        <v>12052.762</v>
      </c>
      <c r="D59" s="54">
        <v>12666.455</v>
      </c>
      <c r="E59" s="54">
        <v>713.694</v>
      </c>
      <c r="F59" s="54">
        <v>10827.507</v>
      </c>
      <c r="G59" s="54">
        <v>0</v>
      </c>
      <c r="H59" s="54">
        <v>12600.61</v>
      </c>
      <c r="I59" s="62">
        <f t="shared" si="0"/>
        <v>50954.482</v>
      </c>
      <c r="J59" s="65">
        <v>117238.855</v>
      </c>
      <c r="K59" s="66">
        <f t="shared" si="9"/>
        <v>27.999999658816183</v>
      </c>
      <c r="L59" s="72">
        <v>32826.879</v>
      </c>
      <c r="M59" s="72">
        <f t="shared" si="10"/>
        <v>18127.603000000003</v>
      </c>
      <c r="N59" s="64">
        <f t="shared" si="1"/>
        <v>1.7856315638701863</v>
      </c>
      <c r="O59" s="64">
        <f t="shared" si="2"/>
        <v>10.280518348631093</v>
      </c>
      <c r="P59" s="64">
        <f t="shared" si="3"/>
        <v>10.803973648497335</v>
      </c>
      <c r="Q59" s="64">
        <f t="shared" si="4"/>
        <v>0.6087521069699973</v>
      </c>
      <c r="R59" s="64">
        <f t="shared" si="5"/>
        <v>9.235425405681418</v>
      </c>
      <c r="S59" s="64">
        <f t="shared" si="6"/>
        <v>0</v>
      </c>
      <c r="T59" s="64">
        <f t="shared" si="7"/>
        <v>10.74781052749108</v>
      </c>
      <c r="U59" s="67">
        <f t="shared" si="8"/>
        <v>43.46211160114111</v>
      </c>
    </row>
    <row r="60" spans="1:21" ht="13.5">
      <c r="A60" s="50">
        <v>37195</v>
      </c>
      <c r="B60" s="54">
        <v>1935.72</v>
      </c>
      <c r="C60" s="54">
        <v>11976.1</v>
      </c>
      <c r="D60" s="54">
        <v>13601.957</v>
      </c>
      <c r="E60" s="54">
        <v>632.705</v>
      </c>
      <c r="F60" s="54">
        <v>10541.123</v>
      </c>
      <c r="G60" s="54">
        <v>0</v>
      </c>
      <c r="H60" s="54">
        <v>12054.135</v>
      </c>
      <c r="I60" s="62">
        <f t="shared" si="0"/>
        <v>50741.740000000005</v>
      </c>
      <c r="J60" s="65">
        <v>116438.841</v>
      </c>
      <c r="K60" s="66">
        <f t="shared" si="9"/>
        <v>27.99999958776642</v>
      </c>
      <c r="L60" s="72">
        <v>32602.875</v>
      </c>
      <c r="M60" s="72">
        <f t="shared" si="10"/>
        <v>18138.865000000005</v>
      </c>
      <c r="N60" s="64">
        <f t="shared" si="1"/>
        <v>1.6624349601693476</v>
      </c>
      <c r="O60" s="64">
        <f t="shared" si="2"/>
        <v>10.28531364375226</v>
      </c>
      <c r="P60" s="64">
        <f t="shared" si="3"/>
        <v>11.681632076705402</v>
      </c>
      <c r="Q60" s="64">
        <f t="shared" si="4"/>
        <v>0.5433796786074159</v>
      </c>
      <c r="R60" s="64">
        <f t="shared" si="5"/>
        <v>9.052926763501535</v>
      </c>
      <c r="S60" s="64">
        <f t="shared" si="6"/>
        <v>0</v>
      </c>
      <c r="T60" s="64">
        <f t="shared" si="7"/>
        <v>10.352331658814776</v>
      </c>
      <c r="U60" s="67">
        <f t="shared" si="8"/>
        <v>43.57801878155074</v>
      </c>
    </row>
    <row r="61" spans="1:21" ht="13.5">
      <c r="A61" s="50">
        <v>37225</v>
      </c>
      <c r="B61" s="54">
        <v>1948.693</v>
      </c>
      <c r="C61" s="54">
        <v>12097.956</v>
      </c>
      <c r="D61" s="54">
        <v>13471.57</v>
      </c>
      <c r="E61" s="54">
        <v>509.556</v>
      </c>
      <c r="F61" s="54">
        <v>14799.096</v>
      </c>
      <c r="G61" s="54">
        <v>0</v>
      </c>
      <c r="H61" s="54">
        <v>5284.642</v>
      </c>
      <c r="I61" s="62">
        <f t="shared" si="0"/>
        <v>48111.513</v>
      </c>
      <c r="J61" s="65">
        <v>118691.744</v>
      </c>
      <c r="K61" s="66">
        <f t="shared" si="9"/>
        <v>27.999999730394055</v>
      </c>
      <c r="L61" s="72">
        <v>33233.688</v>
      </c>
      <c r="M61" s="72">
        <f t="shared" si="10"/>
        <v>14877.824999999997</v>
      </c>
      <c r="N61" s="64">
        <f t="shared" si="1"/>
        <v>1.6418100655762542</v>
      </c>
      <c r="O61" s="64">
        <f t="shared" si="2"/>
        <v>10.192752749508845</v>
      </c>
      <c r="P61" s="64">
        <f t="shared" si="3"/>
        <v>11.350048070740286</v>
      </c>
      <c r="Q61" s="64">
        <f t="shared" si="4"/>
        <v>0.4293103992136133</v>
      </c>
      <c r="R61" s="64">
        <f t="shared" si="5"/>
        <v>12.468513395506262</v>
      </c>
      <c r="S61" s="64">
        <f t="shared" si="6"/>
        <v>0</v>
      </c>
      <c r="T61" s="64">
        <f t="shared" si="7"/>
        <v>4.452409090896835</v>
      </c>
      <c r="U61" s="67">
        <f t="shared" si="8"/>
        <v>40.5348437714421</v>
      </c>
    </row>
    <row r="62" spans="1:21" ht="13.5">
      <c r="A62" s="50">
        <v>37256</v>
      </c>
      <c r="B62" s="54">
        <v>2763.172</v>
      </c>
      <c r="C62" s="54">
        <v>12089.946</v>
      </c>
      <c r="D62" s="54">
        <v>16966.292</v>
      </c>
      <c r="E62" s="54">
        <v>487.537</v>
      </c>
      <c r="F62" s="54">
        <v>14149.946</v>
      </c>
      <c r="G62" s="54">
        <v>0</v>
      </c>
      <c r="H62" s="54">
        <v>3670.343</v>
      </c>
      <c r="I62" s="62">
        <f t="shared" si="0"/>
        <v>50127.236000000004</v>
      </c>
      <c r="J62" s="65">
        <v>114743.542</v>
      </c>
      <c r="K62" s="66">
        <f t="shared" si="9"/>
        <v>28.000000209162096</v>
      </c>
      <c r="L62" s="72">
        <v>32128.192</v>
      </c>
      <c r="M62" s="72">
        <f t="shared" si="10"/>
        <v>17999.044000000005</v>
      </c>
      <c r="N62" s="64">
        <f t="shared" si="1"/>
        <v>2.4081285550693563</v>
      </c>
      <c r="O62" s="64">
        <f t="shared" si="2"/>
        <v>10.53649363551981</v>
      </c>
      <c r="P62" s="64">
        <f t="shared" si="3"/>
        <v>14.786271806042034</v>
      </c>
      <c r="Q62" s="64">
        <f t="shared" si="4"/>
        <v>0.4248927577989531</v>
      </c>
      <c r="R62" s="64">
        <f t="shared" si="5"/>
        <v>12.331801645098249</v>
      </c>
      <c r="S62" s="64">
        <f t="shared" si="6"/>
        <v>0</v>
      </c>
      <c r="T62" s="64">
        <f t="shared" si="7"/>
        <v>3.1987360125243476</v>
      </c>
      <c r="U62" s="67">
        <f t="shared" si="8"/>
        <v>43.68632441205275</v>
      </c>
    </row>
    <row r="63" spans="1:21" ht="13.5">
      <c r="A63" s="50">
        <v>37287</v>
      </c>
      <c r="B63" s="54">
        <v>2267.794</v>
      </c>
      <c r="C63" s="54">
        <v>11840.762</v>
      </c>
      <c r="D63" s="54">
        <v>19540.587</v>
      </c>
      <c r="E63" s="54">
        <v>556.524</v>
      </c>
      <c r="F63" s="54">
        <v>13994.535</v>
      </c>
      <c r="G63" s="54">
        <v>0</v>
      </c>
      <c r="H63" s="54">
        <v>1677.704</v>
      </c>
      <c r="I63" s="62">
        <f t="shared" si="0"/>
        <v>49877.90599999999</v>
      </c>
      <c r="J63" s="65">
        <v>115097.507</v>
      </c>
      <c r="K63" s="66">
        <f t="shared" si="9"/>
        <v>28.000000034753143</v>
      </c>
      <c r="L63" s="72">
        <v>32227.302</v>
      </c>
      <c r="M63" s="72">
        <f t="shared" si="10"/>
        <v>17650.60399999999</v>
      </c>
      <c r="N63" s="64">
        <f t="shared" si="1"/>
        <v>1.970324170444456</v>
      </c>
      <c r="O63" s="64">
        <f t="shared" si="2"/>
        <v>10.287592067480663</v>
      </c>
      <c r="P63" s="64">
        <f t="shared" si="3"/>
        <v>16.977419849762686</v>
      </c>
      <c r="Q63" s="64">
        <f t="shared" si="4"/>
        <v>0.4835239394020932</v>
      </c>
      <c r="R63" s="64">
        <f t="shared" si="5"/>
        <v>12.158851537939915</v>
      </c>
      <c r="S63" s="64">
        <f t="shared" si="6"/>
        <v>0</v>
      </c>
      <c r="T63" s="64">
        <f t="shared" si="7"/>
        <v>1.4576371319667245</v>
      </c>
      <c r="U63" s="67">
        <f t="shared" si="8"/>
        <v>43.335348696996526</v>
      </c>
    </row>
    <row r="64" spans="1:21" ht="13.5">
      <c r="A64" s="50">
        <v>37315</v>
      </c>
      <c r="B64" s="54">
        <v>2000.76</v>
      </c>
      <c r="C64" s="54">
        <v>12104.642</v>
      </c>
      <c r="D64" s="54">
        <v>18734.878</v>
      </c>
      <c r="E64" s="54">
        <v>557.341</v>
      </c>
      <c r="F64" s="54">
        <v>14490.35</v>
      </c>
      <c r="G64" s="54">
        <v>0</v>
      </c>
      <c r="H64" s="54">
        <v>1228.525</v>
      </c>
      <c r="I64" s="62">
        <f t="shared" si="0"/>
        <v>49116.496</v>
      </c>
      <c r="J64" s="65">
        <v>117137.676</v>
      </c>
      <c r="K64" s="66">
        <f t="shared" si="9"/>
        <v>27.999999760965032</v>
      </c>
      <c r="L64" s="72">
        <v>32798.549</v>
      </c>
      <c r="M64" s="72">
        <f t="shared" si="10"/>
        <v>16317.947</v>
      </c>
      <c r="N64" s="64">
        <f t="shared" si="1"/>
        <v>1.7080413990798313</v>
      </c>
      <c r="O64" s="64">
        <f t="shared" si="2"/>
        <v>10.333688027069957</v>
      </c>
      <c r="P64" s="64">
        <f t="shared" si="3"/>
        <v>15.993895934899715</v>
      </c>
      <c r="Q64" s="64">
        <f t="shared" si="4"/>
        <v>0.47579994672252157</v>
      </c>
      <c r="R64" s="64">
        <f t="shared" si="5"/>
        <v>12.370358107497369</v>
      </c>
      <c r="S64" s="64">
        <f t="shared" si="6"/>
        <v>0</v>
      </c>
      <c r="T64" s="64">
        <f t="shared" si="7"/>
        <v>1.0487872407507899</v>
      </c>
      <c r="U64" s="67">
        <f t="shared" si="8"/>
        <v>41.93057065602018</v>
      </c>
    </row>
    <row r="65" spans="1:21" ht="13.5">
      <c r="A65" s="50">
        <v>37346</v>
      </c>
      <c r="B65" s="54">
        <v>1947.573</v>
      </c>
      <c r="C65" s="54">
        <v>10971.142</v>
      </c>
      <c r="D65" s="54">
        <v>23483.227</v>
      </c>
      <c r="E65" s="54">
        <v>456.618</v>
      </c>
      <c r="F65" s="54">
        <v>13107.123</v>
      </c>
      <c r="G65" s="54">
        <v>0</v>
      </c>
      <c r="H65" s="54">
        <v>1450.489</v>
      </c>
      <c r="I65" s="62">
        <f t="shared" si="0"/>
        <v>51416.172</v>
      </c>
      <c r="J65" s="65">
        <v>117568.81</v>
      </c>
      <c r="K65" s="66">
        <f t="shared" si="9"/>
        <v>27.00000025516972</v>
      </c>
      <c r="L65" s="72">
        <v>31743.579</v>
      </c>
      <c r="M65" s="72">
        <f t="shared" si="10"/>
        <v>19672.592999999997</v>
      </c>
      <c r="N65" s="64">
        <f t="shared" si="1"/>
        <v>1.6565388388297884</v>
      </c>
      <c r="O65" s="64">
        <f t="shared" si="2"/>
        <v>9.331677338573046</v>
      </c>
      <c r="P65" s="64">
        <f t="shared" si="3"/>
        <v>19.974027975617002</v>
      </c>
      <c r="Q65" s="64">
        <f t="shared" si="4"/>
        <v>0.3883836197712642</v>
      </c>
      <c r="R65" s="64">
        <f t="shared" si="5"/>
        <v>11.148469564334281</v>
      </c>
      <c r="S65" s="64">
        <f t="shared" si="6"/>
        <v>0</v>
      </c>
      <c r="T65" s="64">
        <f t="shared" si="7"/>
        <v>1.2337362264702687</v>
      </c>
      <c r="U65" s="67">
        <f t="shared" si="8"/>
        <v>43.732833563595655</v>
      </c>
    </row>
    <row r="66" spans="1:21" ht="13.5">
      <c r="A66" s="50">
        <v>37376</v>
      </c>
      <c r="B66" s="54">
        <v>2022.828</v>
      </c>
      <c r="C66" s="54">
        <v>10934.486</v>
      </c>
      <c r="D66" s="54">
        <v>26754.521</v>
      </c>
      <c r="E66" s="54">
        <v>660.426</v>
      </c>
      <c r="F66" s="54">
        <v>9508.903</v>
      </c>
      <c r="G66" s="54">
        <v>0</v>
      </c>
      <c r="H66" s="54">
        <v>1426.342</v>
      </c>
      <c r="I66" s="62">
        <f t="shared" si="0"/>
        <v>51307.505999999994</v>
      </c>
      <c r="J66" s="65">
        <v>117840.706</v>
      </c>
      <c r="K66" s="66">
        <f t="shared" si="9"/>
        <v>27.000000322469216</v>
      </c>
      <c r="L66" s="72">
        <v>31816.991</v>
      </c>
      <c r="M66" s="72">
        <f t="shared" si="10"/>
        <v>19490.514999999992</v>
      </c>
      <c r="N66" s="64">
        <f t="shared" si="1"/>
        <v>1.7165783103845287</v>
      </c>
      <c r="O66" s="64">
        <f t="shared" si="2"/>
        <v>9.279039791224605</v>
      </c>
      <c r="P66" s="64">
        <f t="shared" si="3"/>
        <v>22.703972089237144</v>
      </c>
      <c r="Q66" s="64">
        <f t="shared" si="4"/>
        <v>0.560439615831901</v>
      </c>
      <c r="R66" s="64">
        <f t="shared" si="5"/>
        <v>8.069285498001005</v>
      </c>
      <c r="S66" s="64">
        <f t="shared" si="6"/>
        <v>0</v>
      </c>
      <c r="T66" s="64">
        <f t="shared" si="7"/>
        <v>1.2103983830510996</v>
      </c>
      <c r="U66" s="67">
        <f t="shared" si="8"/>
        <v>43.53971368773028</v>
      </c>
    </row>
    <row r="67" spans="1:21" ht="13.5">
      <c r="A67" s="50">
        <v>37407</v>
      </c>
      <c r="B67" s="54">
        <v>2013.068</v>
      </c>
      <c r="C67" s="54">
        <v>11061.986</v>
      </c>
      <c r="D67" s="54">
        <v>25212.391</v>
      </c>
      <c r="E67" s="54">
        <v>966.938</v>
      </c>
      <c r="F67" s="54">
        <v>10091.085</v>
      </c>
      <c r="G67" s="54">
        <v>0</v>
      </c>
      <c r="H67" s="54">
        <v>1220.783</v>
      </c>
      <c r="I67" s="62">
        <f t="shared" si="0"/>
        <v>50566.251000000004</v>
      </c>
      <c r="J67" s="65">
        <v>119152.025</v>
      </c>
      <c r="K67" s="66">
        <f t="shared" si="9"/>
        <v>27.000000209815987</v>
      </c>
      <c r="L67" s="72">
        <v>32171.047</v>
      </c>
      <c r="M67" s="72">
        <f t="shared" si="10"/>
        <v>18395.204000000005</v>
      </c>
      <c r="N67" s="64">
        <f t="shared" si="1"/>
        <v>1.6894954156255422</v>
      </c>
      <c r="O67" s="64">
        <f t="shared" si="2"/>
        <v>9.283926143932511</v>
      </c>
      <c r="P67" s="64">
        <f t="shared" si="3"/>
        <v>21.15985103904025</v>
      </c>
      <c r="Q67" s="64">
        <f t="shared" si="4"/>
        <v>0.8115162121667676</v>
      </c>
      <c r="R67" s="64">
        <f t="shared" si="5"/>
        <v>8.469083928703688</v>
      </c>
      <c r="S67" s="64">
        <f t="shared" si="6"/>
        <v>0</v>
      </c>
      <c r="T67" s="64">
        <f t="shared" si="7"/>
        <v>1.0245591713611244</v>
      </c>
      <c r="U67" s="67">
        <f t="shared" si="8"/>
        <v>42.43843191082989</v>
      </c>
    </row>
    <row r="68" spans="1:21" ht="13.5">
      <c r="A68" s="50">
        <v>37437</v>
      </c>
      <c r="B68" s="54">
        <v>2058.119</v>
      </c>
      <c r="C68" s="54">
        <v>11267.823</v>
      </c>
      <c r="D68" s="54">
        <v>25074.826</v>
      </c>
      <c r="E68" s="54">
        <v>1029.635</v>
      </c>
      <c r="F68" s="54">
        <v>9268.031</v>
      </c>
      <c r="G68" s="54">
        <v>0</v>
      </c>
      <c r="H68" s="54">
        <v>1632.792</v>
      </c>
      <c r="I68" s="62">
        <f t="shared" si="0"/>
        <v>50331.22600000001</v>
      </c>
      <c r="J68" s="65">
        <v>120931.422</v>
      </c>
      <c r="K68" s="66">
        <f t="shared" si="9"/>
        <v>27.000000049614897</v>
      </c>
      <c r="L68" s="72">
        <v>32651.484</v>
      </c>
      <c r="M68" s="72">
        <f t="shared" si="10"/>
        <v>17679.74200000001</v>
      </c>
      <c r="N68" s="64">
        <f t="shared" si="1"/>
        <v>1.7018893567628768</v>
      </c>
      <c r="O68" s="64">
        <f t="shared" si="2"/>
        <v>9.317531220297731</v>
      </c>
      <c r="P68" s="64">
        <f t="shared" si="3"/>
        <v>20.734748327031166</v>
      </c>
      <c r="Q68" s="64">
        <f t="shared" si="4"/>
        <v>0.8514205679314678</v>
      </c>
      <c r="R68" s="64">
        <f t="shared" si="5"/>
        <v>7.66387333144896</v>
      </c>
      <c r="S68" s="64">
        <f t="shared" si="6"/>
        <v>0</v>
      </c>
      <c r="T68" s="64">
        <f t="shared" si="7"/>
        <v>1.350180104555456</v>
      </c>
      <c r="U68" s="67">
        <f t="shared" si="8"/>
        <v>41.619642908027664</v>
      </c>
    </row>
    <row r="69" spans="1:21" ht="13.5">
      <c r="A69" s="50">
        <v>37468</v>
      </c>
      <c r="B69" s="54">
        <v>1996.882</v>
      </c>
      <c r="C69" s="54">
        <v>11473.061</v>
      </c>
      <c r="D69" s="54">
        <v>26038.323</v>
      </c>
      <c r="E69" s="54">
        <v>986.838</v>
      </c>
      <c r="F69" s="54">
        <v>9140.15</v>
      </c>
      <c r="G69" s="54">
        <v>0</v>
      </c>
      <c r="H69" s="54">
        <v>2153.784</v>
      </c>
      <c r="I69" s="62">
        <f t="shared" si="0"/>
        <v>51789.03800000001</v>
      </c>
      <c r="J69" s="65">
        <v>120792.513</v>
      </c>
      <c r="K69" s="66">
        <f t="shared" si="9"/>
        <v>27.00000040565428</v>
      </c>
      <c r="L69" s="72">
        <v>32613.979</v>
      </c>
      <c r="M69" s="72">
        <f t="shared" si="10"/>
        <v>19175.05900000001</v>
      </c>
      <c r="N69" s="64">
        <f t="shared" si="1"/>
        <v>1.6531504729933053</v>
      </c>
      <c r="O69" s="64">
        <f t="shared" si="2"/>
        <v>9.498155734205147</v>
      </c>
      <c r="P69" s="64">
        <f t="shared" si="3"/>
        <v>21.556239168565025</v>
      </c>
      <c r="Q69" s="64">
        <f t="shared" si="4"/>
        <v>0.8169695086979438</v>
      </c>
      <c r="R69" s="64">
        <f t="shared" si="5"/>
        <v>7.566818317622053</v>
      </c>
      <c r="S69" s="64">
        <f t="shared" si="6"/>
        <v>0</v>
      </c>
      <c r="T69" s="64">
        <f t="shared" si="7"/>
        <v>1.7830442852033386</v>
      </c>
      <c r="U69" s="67">
        <f t="shared" si="8"/>
        <v>42.87437748728682</v>
      </c>
    </row>
    <row r="70" spans="1:21" ht="13.5">
      <c r="A70" s="50">
        <v>37499</v>
      </c>
      <c r="B70" s="54">
        <v>2111.067</v>
      </c>
      <c r="C70" s="54">
        <v>11602.324</v>
      </c>
      <c r="D70" s="54">
        <v>25329.733</v>
      </c>
      <c r="E70" s="54">
        <v>935.066</v>
      </c>
      <c r="F70" s="54">
        <v>8457.183</v>
      </c>
      <c r="G70" s="54">
        <v>0</v>
      </c>
      <c r="H70" s="54">
        <v>1637.267</v>
      </c>
      <c r="I70" s="62">
        <f t="shared" si="0"/>
        <v>50072.63999999999</v>
      </c>
      <c r="J70" s="65">
        <v>119998.314</v>
      </c>
      <c r="K70" s="66">
        <f t="shared" si="9"/>
        <v>22.99999981666409</v>
      </c>
      <c r="L70" s="72">
        <v>27599.612</v>
      </c>
      <c r="M70" s="72">
        <f t="shared" si="10"/>
        <v>22473.02799999999</v>
      </c>
      <c r="N70" s="64">
        <f t="shared" si="1"/>
        <v>1.7592472174234048</v>
      </c>
      <c r="O70" s="64">
        <f t="shared" si="2"/>
        <v>9.6687391791188</v>
      </c>
      <c r="P70" s="64">
        <f t="shared" si="3"/>
        <v>21.108407406457395</v>
      </c>
      <c r="Q70" s="64">
        <f t="shared" si="4"/>
        <v>0.7792326148849058</v>
      </c>
      <c r="R70" s="64">
        <f t="shared" si="5"/>
        <v>7.04775152090887</v>
      </c>
      <c r="S70" s="64">
        <f t="shared" si="6"/>
        <v>0</v>
      </c>
      <c r="T70" s="64">
        <f t="shared" si="7"/>
        <v>1.364408336603796</v>
      </c>
      <c r="U70" s="67">
        <f t="shared" si="8"/>
        <v>41.72778627539716</v>
      </c>
    </row>
    <row r="71" spans="1:21" ht="13.5">
      <c r="A71" s="50">
        <v>37529</v>
      </c>
      <c r="B71" s="54">
        <v>2140.749</v>
      </c>
      <c r="C71" s="54">
        <v>11285.459</v>
      </c>
      <c r="D71" s="54">
        <v>24493.031</v>
      </c>
      <c r="E71" s="54">
        <v>846.79</v>
      </c>
      <c r="F71" s="54">
        <v>8502.293</v>
      </c>
      <c r="G71" s="54">
        <v>0</v>
      </c>
      <c r="H71" s="54">
        <v>2400.485</v>
      </c>
      <c r="I71" s="62">
        <f t="shared" si="0"/>
        <v>49668.807</v>
      </c>
      <c r="J71" s="65">
        <v>121240.457</v>
      </c>
      <c r="K71" s="66">
        <f t="shared" si="9"/>
        <v>22.99999990927121</v>
      </c>
      <c r="L71" s="72">
        <v>27885.305</v>
      </c>
      <c r="M71" s="72">
        <f t="shared" si="10"/>
        <v>21783.502</v>
      </c>
      <c r="N71" s="64">
        <f t="shared" si="1"/>
        <v>1.765705155664334</v>
      </c>
      <c r="O71" s="64">
        <f t="shared" si="2"/>
        <v>9.308327664914692</v>
      </c>
      <c r="P71" s="64">
        <f t="shared" si="3"/>
        <v>20.20202794187752</v>
      </c>
      <c r="Q71" s="64">
        <f t="shared" si="4"/>
        <v>0.6984384758628879</v>
      </c>
      <c r="R71" s="64">
        <f t="shared" si="5"/>
        <v>7.012752352129454</v>
      </c>
      <c r="S71" s="64">
        <f t="shared" si="6"/>
        <v>0</v>
      </c>
      <c r="T71" s="64">
        <f t="shared" si="7"/>
        <v>1.97993727456834</v>
      </c>
      <c r="U71" s="67">
        <f t="shared" si="8"/>
        <v>40.96718886501723</v>
      </c>
    </row>
    <row r="72" spans="1:21" ht="13.5">
      <c r="A72" s="50">
        <v>37560</v>
      </c>
      <c r="B72" s="54">
        <v>2150.684</v>
      </c>
      <c r="C72" s="54">
        <v>11569.614</v>
      </c>
      <c r="D72" s="54">
        <v>18607.493</v>
      </c>
      <c r="E72" s="54">
        <v>901.809</v>
      </c>
      <c r="F72" s="54">
        <v>8395.427</v>
      </c>
      <c r="G72" s="54">
        <v>0</v>
      </c>
      <c r="H72" s="54">
        <v>2783.646</v>
      </c>
      <c r="I72" s="62">
        <f t="shared" si="0"/>
        <v>44408.673</v>
      </c>
      <c r="J72" s="65">
        <v>122377.696</v>
      </c>
      <c r="K72" s="66">
        <f t="shared" si="9"/>
        <v>22.999999934628608</v>
      </c>
      <c r="L72" s="72">
        <v>28146.87</v>
      </c>
      <c r="M72" s="72">
        <f t="shared" si="10"/>
        <v>16261.803000000004</v>
      </c>
      <c r="N72" s="64">
        <f t="shared" si="1"/>
        <v>1.757415011310558</v>
      </c>
      <c r="O72" s="64">
        <f t="shared" si="2"/>
        <v>9.454021752460513</v>
      </c>
      <c r="P72" s="64">
        <f t="shared" si="3"/>
        <v>15.204970846975252</v>
      </c>
      <c r="Q72" s="64">
        <f t="shared" si="4"/>
        <v>0.736906339534289</v>
      </c>
      <c r="R72" s="64">
        <f t="shared" si="5"/>
        <v>6.860259078582424</v>
      </c>
      <c r="S72" s="64">
        <f t="shared" si="6"/>
        <v>0</v>
      </c>
      <c r="T72" s="64">
        <f t="shared" si="7"/>
        <v>2.2746350772938233</v>
      </c>
      <c r="U72" s="67">
        <f t="shared" si="8"/>
        <v>36.288208106156866</v>
      </c>
    </row>
    <row r="73" spans="1:21" ht="13.5">
      <c r="A73" s="50">
        <v>37590</v>
      </c>
      <c r="B73" s="54">
        <v>2070.931</v>
      </c>
      <c r="C73" s="54">
        <v>11572.419</v>
      </c>
      <c r="D73" s="54">
        <v>17989.739</v>
      </c>
      <c r="E73" s="54">
        <v>763.938</v>
      </c>
      <c r="F73" s="54">
        <v>8296.475</v>
      </c>
      <c r="G73" s="54">
        <v>0</v>
      </c>
      <c r="H73" s="54">
        <v>3333.758</v>
      </c>
      <c r="I73" s="62">
        <f t="shared" si="0"/>
        <v>44027.26</v>
      </c>
      <c r="J73" s="65">
        <v>122377.456</v>
      </c>
      <c r="K73" s="66">
        <f t="shared" si="9"/>
        <v>23.000000098057274</v>
      </c>
      <c r="L73" s="72">
        <v>28146.815</v>
      </c>
      <c r="M73" s="72">
        <f t="shared" si="10"/>
        <v>15880.445000000003</v>
      </c>
      <c r="N73" s="64">
        <f t="shared" si="1"/>
        <v>1.6922487749704487</v>
      </c>
      <c r="O73" s="64">
        <f t="shared" si="2"/>
        <v>9.45633238200343</v>
      </c>
      <c r="P73" s="64">
        <f t="shared" si="3"/>
        <v>14.700206711275317</v>
      </c>
      <c r="Q73" s="64">
        <f t="shared" si="4"/>
        <v>0.6242473286909969</v>
      </c>
      <c r="R73" s="64">
        <f t="shared" si="5"/>
        <v>6.779414502618848</v>
      </c>
      <c r="S73" s="64">
        <f t="shared" si="6"/>
        <v>0</v>
      </c>
      <c r="T73" s="64">
        <f t="shared" si="7"/>
        <v>2.7241602407554537</v>
      </c>
      <c r="U73" s="67">
        <f t="shared" si="8"/>
        <v>35.976609940314496</v>
      </c>
    </row>
    <row r="74" spans="1:21" ht="13.5">
      <c r="A74" s="50">
        <v>37621</v>
      </c>
      <c r="B74" s="54">
        <v>2705.649</v>
      </c>
      <c r="C74" s="54">
        <v>11641.014</v>
      </c>
      <c r="D74" s="54">
        <v>17134.052</v>
      </c>
      <c r="E74" s="54">
        <v>906.544</v>
      </c>
      <c r="F74" s="54">
        <v>8778.651</v>
      </c>
      <c r="G74" s="54">
        <v>0</v>
      </c>
      <c r="H74" s="54">
        <v>4502.806</v>
      </c>
      <c r="I74" s="62">
        <f t="shared" si="0"/>
        <v>45668.71599999999</v>
      </c>
      <c r="J74" s="65">
        <v>120435.714</v>
      </c>
      <c r="K74" s="66">
        <f t="shared" si="9"/>
        <v>22.99999981732993</v>
      </c>
      <c r="L74" s="72">
        <v>27700.214</v>
      </c>
      <c r="M74" s="72">
        <f t="shared" si="10"/>
        <v>17968.501999999993</v>
      </c>
      <c r="N74" s="64">
        <f t="shared" si="1"/>
        <v>2.246550387869166</v>
      </c>
      <c r="O74" s="64">
        <f t="shared" si="2"/>
        <v>9.665749148130594</v>
      </c>
      <c r="P74" s="64">
        <f t="shared" si="3"/>
        <v>14.226720157112199</v>
      </c>
      <c r="Q74" s="64">
        <f t="shared" si="4"/>
        <v>0.7527202437642375</v>
      </c>
      <c r="R74" s="64">
        <f t="shared" si="5"/>
        <v>7.289076228667519</v>
      </c>
      <c r="S74" s="64">
        <f t="shared" si="6"/>
        <v>0</v>
      </c>
      <c r="T74" s="64">
        <f t="shared" si="7"/>
        <v>3.738763071558657</v>
      </c>
      <c r="U74" s="67">
        <f t="shared" si="8"/>
        <v>37.91957923710237</v>
      </c>
    </row>
    <row r="75" spans="1:21" ht="13.5">
      <c r="A75" s="50">
        <v>37652</v>
      </c>
      <c r="B75" s="54">
        <v>2947.159</v>
      </c>
      <c r="C75" s="54">
        <v>11931.938</v>
      </c>
      <c r="D75" s="54">
        <v>15195.448</v>
      </c>
      <c r="E75" s="54">
        <v>836.176</v>
      </c>
      <c r="F75" s="54">
        <v>8828.614</v>
      </c>
      <c r="G75" s="54">
        <v>0</v>
      </c>
      <c r="H75" s="54">
        <v>4447.936</v>
      </c>
      <c r="I75" s="62">
        <f t="shared" si="0"/>
        <v>44187.271</v>
      </c>
      <c r="J75" s="65">
        <v>122594.52</v>
      </c>
      <c r="K75" s="66">
        <f t="shared" si="9"/>
        <v>23.000000326278858</v>
      </c>
      <c r="L75" s="72">
        <v>28196.74</v>
      </c>
      <c r="M75" s="72">
        <f t="shared" si="10"/>
        <v>15990.530999999999</v>
      </c>
      <c r="N75" s="64">
        <f t="shared" si="1"/>
        <v>2.403989183203295</v>
      </c>
      <c r="O75" s="64">
        <f t="shared" si="2"/>
        <v>9.732847765136647</v>
      </c>
      <c r="P75" s="64">
        <f t="shared" si="3"/>
        <v>12.394883555969711</v>
      </c>
      <c r="Q75" s="64">
        <f t="shared" si="4"/>
        <v>0.6820663762132272</v>
      </c>
      <c r="R75" s="64">
        <f t="shared" si="5"/>
        <v>7.2014752372292</v>
      </c>
      <c r="S75" s="64">
        <f t="shared" si="6"/>
        <v>0</v>
      </c>
      <c r="T75" s="64">
        <f t="shared" si="7"/>
        <v>3.6281686979156977</v>
      </c>
      <c r="U75" s="67">
        <f t="shared" si="8"/>
        <v>36.04343081566778</v>
      </c>
    </row>
    <row r="76" spans="1:21" ht="13.5">
      <c r="A76" s="50">
        <v>37680</v>
      </c>
      <c r="B76" s="54">
        <v>2526.231</v>
      </c>
      <c r="C76" s="54">
        <v>11895.674</v>
      </c>
      <c r="D76" s="54">
        <v>10367.468</v>
      </c>
      <c r="E76" s="54">
        <v>640.412</v>
      </c>
      <c r="F76" s="54">
        <v>10031.406</v>
      </c>
      <c r="G76" s="54">
        <v>0</v>
      </c>
      <c r="H76" s="54">
        <v>3653.714</v>
      </c>
      <c r="I76" s="62">
        <f t="shared" si="0"/>
        <v>39114.905</v>
      </c>
      <c r="J76" s="65">
        <v>127671.301</v>
      </c>
      <c r="K76" s="66">
        <f t="shared" si="9"/>
        <v>22.999999819849883</v>
      </c>
      <c r="L76" s="72">
        <v>29364.399</v>
      </c>
      <c r="M76" s="72">
        <f t="shared" si="10"/>
        <v>9750.505999999998</v>
      </c>
      <c r="N76" s="64">
        <f t="shared" si="1"/>
        <v>1.9786991909794982</v>
      </c>
      <c r="O76" s="64">
        <f t="shared" si="2"/>
        <v>9.317422088461369</v>
      </c>
      <c r="P76" s="64">
        <f t="shared" si="3"/>
        <v>8.120437340886815</v>
      </c>
      <c r="Q76" s="64">
        <f t="shared" si="4"/>
        <v>0.5016099898598197</v>
      </c>
      <c r="R76" s="64">
        <f t="shared" si="5"/>
        <v>7.857212953442058</v>
      </c>
      <c r="S76" s="64">
        <f t="shared" si="6"/>
        <v>0</v>
      </c>
      <c r="T76" s="64">
        <f t="shared" si="7"/>
        <v>2.8618130867171154</v>
      </c>
      <c r="U76" s="67">
        <f t="shared" si="8"/>
        <v>30.63719465034667</v>
      </c>
    </row>
    <row r="77" spans="1:21" ht="13.5">
      <c r="A77" s="50">
        <v>37711</v>
      </c>
      <c r="B77" s="54">
        <v>2643.839</v>
      </c>
      <c r="C77" s="54">
        <v>11688.743</v>
      </c>
      <c r="D77" s="54">
        <v>13123.885</v>
      </c>
      <c r="E77" s="54">
        <v>488.219</v>
      </c>
      <c r="F77" s="54">
        <v>11237.946</v>
      </c>
      <c r="G77" s="54">
        <v>0</v>
      </c>
      <c r="H77" s="54">
        <v>2919.645</v>
      </c>
      <c r="I77" s="62">
        <f t="shared" si="0"/>
        <v>42102.276999999995</v>
      </c>
      <c r="J77" s="65">
        <v>125007.98</v>
      </c>
      <c r="K77" s="66">
        <f t="shared" si="9"/>
        <v>22.999999680020426</v>
      </c>
      <c r="L77" s="72">
        <v>28751.835</v>
      </c>
      <c r="M77" s="72">
        <f t="shared" si="10"/>
        <v>13350.441999999995</v>
      </c>
      <c r="N77" s="64">
        <f t="shared" si="1"/>
        <v>2.1149361824741106</v>
      </c>
      <c r="O77" s="64">
        <f t="shared" si="2"/>
        <v>9.350397470625476</v>
      </c>
      <c r="P77" s="64">
        <f t="shared" si="3"/>
        <v>10.498437779732143</v>
      </c>
      <c r="Q77" s="64">
        <f t="shared" si="4"/>
        <v>0.39055026727093745</v>
      </c>
      <c r="R77" s="64">
        <f t="shared" si="5"/>
        <v>8.989782892260157</v>
      </c>
      <c r="S77" s="64">
        <f t="shared" si="6"/>
        <v>0</v>
      </c>
      <c r="T77" s="64">
        <f t="shared" si="7"/>
        <v>2.3355668974092696</v>
      </c>
      <c r="U77" s="67">
        <f t="shared" si="8"/>
        <v>33.67967148977209</v>
      </c>
    </row>
    <row r="78" spans="1:21" ht="13.5">
      <c r="A78" s="50">
        <v>37741</v>
      </c>
      <c r="B78" s="54">
        <v>2639.911</v>
      </c>
      <c r="C78" s="54">
        <v>11501.331</v>
      </c>
      <c r="D78" s="54">
        <v>12863.784</v>
      </c>
      <c r="E78" s="54">
        <v>318.799</v>
      </c>
      <c r="F78" s="54">
        <v>10621.445</v>
      </c>
      <c r="G78" s="54">
        <v>0</v>
      </c>
      <c r="H78" s="54">
        <v>2717.581</v>
      </c>
      <c r="I78" s="62">
        <f t="shared" si="0"/>
        <v>40662.850999999995</v>
      </c>
      <c r="J78" s="65">
        <v>123817.39</v>
      </c>
      <c r="K78" s="66">
        <f t="shared" si="9"/>
        <v>23.0000002422923</v>
      </c>
      <c r="L78" s="72">
        <v>28478</v>
      </c>
      <c r="M78" s="72">
        <f t="shared" si="10"/>
        <v>12184.850999999995</v>
      </c>
      <c r="N78" s="64">
        <f t="shared" si="1"/>
        <v>2.132100345516894</v>
      </c>
      <c r="O78" s="64">
        <f t="shared" si="2"/>
        <v>9.288946407285762</v>
      </c>
      <c r="P78" s="64">
        <f t="shared" si="3"/>
        <v>10.389319303209348</v>
      </c>
      <c r="Q78" s="64">
        <f t="shared" si="4"/>
        <v>0.25747514141591904</v>
      </c>
      <c r="R78" s="64">
        <f t="shared" si="5"/>
        <v>8.578314403170669</v>
      </c>
      <c r="S78" s="64">
        <f t="shared" si="6"/>
        <v>0</v>
      </c>
      <c r="T78" s="64">
        <f t="shared" si="7"/>
        <v>2.1948298215622217</v>
      </c>
      <c r="U78" s="67">
        <f t="shared" si="8"/>
        <v>32.840985422160806</v>
      </c>
    </row>
    <row r="79" spans="1:21" ht="13.5">
      <c r="A79" s="50">
        <v>37772</v>
      </c>
      <c r="B79" s="54">
        <v>2588.775</v>
      </c>
      <c r="C79" s="54">
        <v>11012.742</v>
      </c>
      <c r="D79" s="54">
        <v>15155.972</v>
      </c>
      <c r="E79" s="54">
        <v>422.15</v>
      </c>
      <c r="F79" s="54">
        <v>10726.621</v>
      </c>
      <c r="G79" s="54">
        <v>0</v>
      </c>
      <c r="H79" s="54">
        <v>1947.014</v>
      </c>
      <c r="I79" s="62">
        <f aca="true" t="shared" si="11" ref="I79:I142">SUM(B79:H79)</f>
        <v>41853.274000000005</v>
      </c>
      <c r="J79" s="65">
        <v>119917.655</v>
      </c>
      <c r="K79" s="66">
        <f t="shared" si="9"/>
        <v>23.00000029186695</v>
      </c>
      <c r="L79" s="72">
        <v>27581.061</v>
      </c>
      <c r="M79" s="72">
        <f t="shared" si="10"/>
        <v>14272.213000000003</v>
      </c>
      <c r="N79" s="64">
        <f aca="true" t="shared" si="12" ref="N79:N94">B79/$J79*100</f>
        <v>2.158793882352019</v>
      </c>
      <c r="O79" s="64">
        <f aca="true" t="shared" si="13" ref="O79:O94">C79/$J79*100</f>
        <v>9.183586853828988</v>
      </c>
      <c r="P79" s="64">
        <f aca="true" t="shared" si="14" ref="P79:P94">D79/$J79*100</f>
        <v>12.638649413216093</v>
      </c>
      <c r="Q79" s="64">
        <f aca="true" t="shared" si="15" ref="Q79:Q94">E79/$J79*100</f>
        <v>0.3520332348060008</v>
      </c>
      <c r="R79" s="64">
        <f aca="true" t="shared" si="16" ref="R79:R94">F79/$J79*100</f>
        <v>8.94498895929878</v>
      </c>
      <c r="S79" s="64">
        <f aca="true" t="shared" si="17" ref="S79:S94">G79/$J79*100</f>
        <v>0</v>
      </c>
      <c r="T79" s="64">
        <f aca="true" t="shared" si="18" ref="T79:T94">H79/$J79*100</f>
        <v>1.6236258122292333</v>
      </c>
      <c r="U79" s="67">
        <f aca="true" t="shared" si="19" ref="U79:U94">I79/$J79*100</f>
        <v>34.90167815573112</v>
      </c>
    </row>
    <row r="80" spans="1:21" ht="13.5">
      <c r="A80" s="50">
        <v>37802</v>
      </c>
      <c r="B80" s="54">
        <v>2615.818</v>
      </c>
      <c r="C80" s="54">
        <v>11200.973</v>
      </c>
      <c r="D80" s="54">
        <v>12408.755</v>
      </c>
      <c r="E80" s="54">
        <v>328.631</v>
      </c>
      <c r="F80" s="54">
        <v>11496.698</v>
      </c>
      <c r="G80" s="54">
        <v>0</v>
      </c>
      <c r="H80" s="54">
        <v>2002.173</v>
      </c>
      <c r="I80" s="62">
        <f t="shared" si="11"/>
        <v>40053.048</v>
      </c>
      <c r="J80" s="65">
        <v>121778.302</v>
      </c>
      <c r="K80" s="66">
        <f aca="true" t="shared" si="20" ref="K80:K143">L80/J80*100</f>
        <v>22.9999996222644</v>
      </c>
      <c r="L80" s="72">
        <v>28009.009</v>
      </c>
      <c r="M80" s="72">
        <f aca="true" t="shared" si="21" ref="M80:M143">I80-L80</f>
        <v>12044.039000000004</v>
      </c>
      <c r="N80" s="64">
        <f t="shared" si="12"/>
        <v>2.14801648326481</v>
      </c>
      <c r="O80" s="64">
        <f t="shared" si="13"/>
        <v>9.1978396939711</v>
      </c>
      <c r="P80" s="64">
        <f t="shared" si="14"/>
        <v>10.189627212900373</v>
      </c>
      <c r="Q80" s="64">
        <f t="shared" si="15"/>
        <v>0.2698600609491172</v>
      </c>
      <c r="R80" s="64">
        <f t="shared" si="16"/>
        <v>9.440678520874762</v>
      </c>
      <c r="S80" s="64">
        <f t="shared" si="17"/>
        <v>0</v>
      </c>
      <c r="T80" s="64">
        <f t="shared" si="18"/>
        <v>1.6441130867467673</v>
      </c>
      <c r="U80" s="67">
        <f t="shared" si="19"/>
        <v>32.89013505870693</v>
      </c>
    </row>
    <row r="81" spans="1:21" ht="13.5">
      <c r="A81" s="50">
        <v>37833</v>
      </c>
      <c r="B81" s="54">
        <v>2564.947</v>
      </c>
      <c r="C81" s="54">
        <v>10882.476</v>
      </c>
      <c r="D81" s="54">
        <v>10299.348</v>
      </c>
      <c r="E81" s="54">
        <v>367.022</v>
      </c>
      <c r="F81" s="54">
        <v>13347.816</v>
      </c>
      <c r="G81" s="54">
        <v>0</v>
      </c>
      <c r="H81" s="54">
        <v>1668.435</v>
      </c>
      <c r="I81" s="62">
        <f t="shared" si="11"/>
        <v>39130.044</v>
      </c>
      <c r="J81" s="65">
        <v>117628.578</v>
      </c>
      <c r="K81" s="66">
        <f t="shared" si="20"/>
        <v>23.000000051008016</v>
      </c>
      <c r="L81" s="72">
        <v>27054.573</v>
      </c>
      <c r="M81" s="72">
        <f t="shared" si="21"/>
        <v>12075.471000000001</v>
      </c>
      <c r="N81" s="64">
        <f t="shared" si="12"/>
        <v>2.1805474856628804</v>
      </c>
      <c r="O81" s="64">
        <f t="shared" si="13"/>
        <v>9.251557899475756</v>
      </c>
      <c r="P81" s="64">
        <f t="shared" si="14"/>
        <v>8.75582122568888</v>
      </c>
      <c r="Q81" s="64">
        <f t="shared" si="15"/>
        <v>0.3120177139266276</v>
      </c>
      <c r="R81" s="64">
        <f t="shared" si="16"/>
        <v>11.347426133128977</v>
      </c>
      <c r="S81" s="64">
        <f t="shared" si="17"/>
        <v>0</v>
      </c>
      <c r="T81" s="64">
        <f t="shared" si="18"/>
        <v>1.4183925610322348</v>
      </c>
      <c r="U81" s="67">
        <f t="shared" si="19"/>
        <v>33.26576301891536</v>
      </c>
    </row>
    <row r="82" spans="1:21" ht="13.5">
      <c r="A82" s="50">
        <v>37864</v>
      </c>
      <c r="B82" s="54">
        <v>2646.238</v>
      </c>
      <c r="C82" s="54">
        <v>10917.468</v>
      </c>
      <c r="D82" s="54">
        <v>11899.704</v>
      </c>
      <c r="E82" s="54">
        <v>501.09</v>
      </c>
      <c r="F82" s="54">
        <v>12462.764</v>
      </c>
      <c r="G82" s="54">
        <v>0</v>
      </c>
      <c r="H82" s="54">
        <v>1636.485</v>
      </c>
      <c r="I82" s="62">
        <f t="shared" si="11"/>
        <v>40063.748999999996</v>
      </c>
      <c r="J82" s="65">
        <v>119440.635</v>
      </c>
      <c r="K82" s="66">
        <f t="shared" si="20"/>
        <v>22.9999999581382</v>
      </c>
      <c r="L82" s="72">
        <v>27471.346</v>
      </c>
      <c r="M82" s="72">
        <f t="shared" si="21"/>
        <v>12592.402999999995</v>
      </c>
      <c r="N82" s="64">
        <f t="shared" si="12"/>
        <v>2.215525729581059</v>
      </c>
      <c r="O82" s="64">
        <f t="shared" si="13"/>
        <v>9.140497285534359</v>
      </c>
      <c r="P82" s="64">
        <f t="shared" si="14"/>
        <v>9.96286062946668</v>
      </c>
      <c r="Q82" s="64">
        <f t="shared" si="15"/>
        <v>0.4195305894011699</v>
      </c>
      <c r="R82" s="64">
        <f t="shared" si="16"/>
        <v>10.434274734055123</v>
      </c>
      <c r="S82" s="64">
        <f t="shared" si="17"/>
        <v>0</v>
      </c>
      <c r="T82" s="64">
        <f t="shared" si="18"/>
        <v>1.3701241625180576</v>
      </c>
      <c r="U82" s="67">
        <f t="shared" si="19"/>
        <v>33.542813130556446</v>
      </c>
    </row>
    <row r="83" spans="1:21" ht="13.5">
      <c r="A83" s="50">
        <v>37894</v>
      </c>
      <c r="B83" s="54">
        <v>2841.504</v>
      </c>
      <c r="C83" s="54">
        <v>10994.937</v>
      </c>
      <c r="D83" s="54">
        <v>12602.329</v>
      </c>
      <c r="E83" s="54">
        <v>541.002</v>
      </c>
      <c r="F83" s="54">
        <v>11405.765</v>
      </c>
      <c r="G83" s="54">
        <v>0</v>
      </c>
      <c r="H83" s="54">
        <v>2099.922</v>
      </c>
      <c r="I83" s="62">
        <f t="shared" si="11"/>
        <v>40485.458999999995</v>
      </c>
      <c r="J83" s="65">
        <v>120124.681</v>
      </c>
      <c r="K83" s="66">
        <f t="shared" si="20"/>
        <v>23.000000308013306</v>
      </c>
      <c r="L83" s="72">
        <v>27628.677</v>
      </c>
      <c r="M83" s="72">
        <f t="shared" si="21"/>
        <v>12856.781999999996</v>
      </c>
      <c r="N83" s="64">
        <f t="shared" si="12"/>
        <v>2.365462264994485</v>
      </c>
      <c r="O83" s="64">
        <f t="shared" si="13"/>
        <v>9.152937521640537</v>
      </c>
      <c r="P83" s="64">
        <f t="shared" si="14"/>
        <v>10.491040554771587</v>
      </c>
      <c r="Q83" s="64">
        <f t="shared" si="15"/>
        <v>0.4503670648665447</v>
      </c>
      <c r="R83" s="64">
        <f t="shared" si="16"/>
        <v>9.494938846081098</v>
      </c>
      <c r="S83" s="64">
        <f t="shared" si="17"/>
        <v>0</v>
      </c>
      <c r="T83" s="64">
        <f t="shared" si="18"/>
        <v>1.7481186901133168</v>
      </c>
      <c r="U83" s="67">
        <f t="shared" si="19"/>
        <v>33.70286494246756</v>
      </c>
    </row>
    <row r="84" spans="1:21" ht="13.5">
      <c r="A84" s="50">
        <v>37925</v>
      </c>
      <c r="B84" s="54">
        <v>2751.187</v>
      </c>
      <c r="C84" s="54">
        <v>11169.488</v>
      </c>
      <c r="D84" s="54">
        <v>12323.246</v>
      </c>
      <c r="E84" s="54">
        <v>647.194</v>
      </c>
      <c r="F84" s="54">
        <v>11205.218</v>
      </c>
      <c r="G84" s="54">
        <v>0</v>
      </c>
      <c r="H84" s="54">
        <v>2752.98</v>
      </c>
      <c r="I84" s="62">
        <f t="shared" si="11"/>
        <v>40849.313</v>
      </c>
      <c r="J84" s="65">
        <v>121115.996</v>
      </c>
      <c r="K84" s="66">
        <f t="shared" si="20"/>
        <v>22.999999933947617</v>
      </c>
      <c r="L84" s="72">
        <v>27856.679</v>
      </c>
      <c r="M84" s="72">
        <f t="shared" si="21"/>
        <v>12992.634000000002</v>
      </c>
      <c r="N84" s="64">
        <f t="shared" si="12"/>
        <v>2.2715306737848233</v>
      </c>
      <c r="O84" s="64">
        <f t="shared" si="13"/>
        <v>9.222141062192973</v>
      </c>
      <c r="P84" s="64">
        <f t="shared" si="14"/>
        <v>10.174746860026646</v>
      </c>
      <c r="Q84" s="64">
        <f t="shared" si="15"/>
        <v>0.5343588141734804</v>
      </c>
      <c r="R84" s="64">
        <f t="shared" si="16"/>
        <v>9.251641707177969</v>
      </c>
      <c r="S84" s="64">
        <f t="shared" si="17"/>
        <v>0</v>
      </c>
      <c r="T84" s="64">
        <f t="shared" si="18"/>
        <v>2.273011072790088</v>
      </c>
      <c r="U84" s="67">
        <f t="shared" si="19"/>
        <v>33.72743019014599</v>
      </c>
    </row>
    <row r="85" spans="1:21" ht="13.5">
      <c r="A85" s="50">
        <v>37955</v>
      </c>
      <c r="B85" s="54">
        <v>2999.656</v>
      </c>
      <c r="C85" s="54">
        <v>11329.884</v>
      </c>
      <c r="D85" s="54">
        <v>12641.579</v>
      </c>
      <c r="E85" s="54">
        <v>680.28</v>
      </c>
      <c r="F85" s="54">
        <v>11229.215</v>
      </c>
      <c r="G85" s="54">
        <v>0</v>
      </c>
      <c r="H85" s="54">
        <v>2191.978</v>
      </c>
      <c r="I85" s="62">
        <f t="shared" si="11"/>
        <v>41072.592000000004</v>
      </c>
      <c r="J85" s="65">
        <v>122730.054</v>
      </c>
      <c r="K85" s="66">
        <f t="shared" si="20"/>
        <v>22.999999657785533</v>
      </c>
      <c r="L85" s="72">
        <v>28227.912</v>
      </c>
      <c r="M85" s="72">
        <f t="shared" si="21"/>
        <v>12844.680000000004</v>
      </c>
      <c r="N85" s="64">
        <f t="shared" si="12"/>
        <v>2.4441087592123116</v>
      </c>
      <c r="O85" s="64">
        <f t="shared" si="13"/>
        <v>9.231548125938248</v>
      </c>
      <c r="P85" s="64">
        <f t="shared" si="14"/>
        <v>10.300312423882744</v>
      </c>
      <c r="Q85" s="64">
        <f t="shared" si="15"/>
        <v>0.554289660786754</v>
      </c>
      <c r="R85" s="64">
        <f t="shared" si="16"/>
        <v>9.1495233922084</v>
      </c>
      <c r="S85" s="64">
        <f t="shared" si="17"/>
        <v>0</v>
      </c>
      <c r="T85" s="64">
        <f t="shared" si="18"/>
        <v>1.7860156730640726</v>
      </c>
      <c r="U85" s="67">
        <f t="shared" si="19"/>
        <v>33.46579803509253</v>
      </c>
    </row>
    <row r="86" spans="1:21" ht="13.5">
      <c r="A86" s="50">
        <v>37986</v>
      </c>
      <c r="B86" s="54">
        <v>4248.619</v>
      </c>
      <c r="C86" s="54">
        <v>11138.931</v>
      </c>
      <c r="D86" s="54">
        <v>12760.867</v>
      </c>
      <c r="E86" s="54">
        <v>709.167</v>
      </c>
      <c r="F86" s="54">
        <v>10039.219</v>
      </c>
      <c r="G86" s="54">
        <v>0</v>
      </c>
      <c r="H86" s="54">
        <v>1436.457</v>
      </c>
      <c r="I86" s="62">
        <f t="shared" si="11"/>
        <v>40333.26</v>
      </c>
      <c r="J86" s="65">
        <v>121424.091</v>
      </c>
      <c r="K86" s="66">
        <f t="shared" si="20"/>
        <v>23.000000057649185</v>
      </c>
      <c r="L86" s="72">
        <v>27927.541</v>
      </c>
      <c r="M86" s="72">
        <f t="shared" si="21"/>
        <v>12405.719000000001</v>
      </c>
      <c r="N86" s="64">
        <f t="shared" si="12"/>
        <v>3.498991810447236</v>
      </c>
      <c r="O86" s="64">
        <f t="shared" si="13"/>
        <v>9.173575777478952</v>
      </c>
      <c r="P86" s="64">
        <f t="shared" si="14"/>
        <v>10.509337063927454</v>
      </c>
      <c r="Q86" s="64">
        <f t="shared" si="15"/>
        <v>0.5840414321075708</v>
      </c>
      <c r="R86" s="64">
        <f t="shared" si="16"/>
        <v>8.267897183599256</v>
      </c>
      <c r="S86" s="64">
        <f t="shared" si="17"/>
        <v>0</v>
      </c>
      <c r="T86" s="64">
        <f t="shared" si="18"/>
        <v>1.1830082384557443</v>
      </c>
      <c r="U86" s="67">
        <f t="shared" si="19"/>
        <v>33.21685150601621</v>
      </c>
    </row>
    <row r="87" spans="1:21" ht="13.5">
      <c r="A87" s="50">
        <v>38017</v>
      </c>
      <c r="B87" s="54">
        <v>3849.76</v>
      </c>
      <c r="C87" s="54">
        <v>11363.305</v>
      </c>
      <c r="D87" s="54">
        <v>12745.753</v>
      </c>
      <c r="E87" s="54">
        <v>966.493</v>
      </c>
      <c r="F87" s="54">
        <v>9769.206</v>
      </c>
      <c r="G87" s="54">
        <v>0</v>
      </c>
      <c r="H87" s="54">
        <v>3415.743</v>
      </c>
      <c r="I87" s="62">
        <f t="shared" si="11"/>
        <v>42110.26</v>
      </c>
      <c r="J87" s="65">
        <v>123674.306</v>
      </c>
      <c r="K87" s="66">
        <f t="shared" si="20"/>
        <v>22.99999969274135</v>
      </c>
      <c r="L87" s="72">
        <v>28445.09</v>
      </c>
      <c r="M87" s="72">
        <f t="shared" si="21"/>
        <v>13665.170000000002</v>
      </c>
      <c r="N87" s="64">
        <f t="shared" si="12"/>
        <v>3.11282118696506</v>
      </c>
      <c r="O87" s="64">
        <f t="shared" si="13"/>
        <v>9.1880887530511</v>
      </c>
      <c r="P87" s="64">
        <f t="shared" si="14"/>
        <v>10.305902181492735</v>
      </c>
      <c r="Q87" s="64">
        <f t="shared" si="15"/>
        <v>0.7814824527901536</v>
      </c>
      <c r="R87" s="64">
        <f t="shared" si="16"/>
        <v>7.899139535094703</v>
      </c>
      <c r="S87" s="64">
        <f t="shared" si="17"/>
        <v>0</v>
      </c>
      <c r="T87" s="64">
        <f t="shared" si="18"/>
        <v>2.761885722649618</v>
      </c>
      <c r="U87" s="67">
        <f t="shared" si="19"/>
        <v>34.049319832043366</v>
      </c>
    </row>
    <row r="88" spans="1:21" ht="13.5">
      <c r="A88" s="50">
        <v>38046</v>
      </c>
      <c r="B88" s="54">
        <v>3243.876</v>
      </c>
      <c r="C88" s="54">
        <v>11720.832</v>
      </c>
      <c r="D88" s="54">
        <v>11841.572</v>
      </c>
      <c r="E88" s="54">
        <v>784.176</v>
      </c>
      <c r="F88" s="54">
        <v>9374.47</v>
      </c>
      <c r="G88" s="54">
        <v>0</v>
      </c>
      <c r="H88" s="54">
        <v>4578.662</v>
      </c>
      <c r="I88" s="62">
        <f t="shared" si="11"/>
        <v>41543.588</v>
      </c>
      <c r="J88" s="65">
        <v>124865.204</v>
      </c>
      <c r="K88" s="66">
        <f t="shared" si="20"/>
        <v>23.00000006406909</v>
      </c>
      <c r="L88" s="72">
        <v>28718.997</v>
      </c>
      <c r="M88" s="72">
        <f t="shared" si="21"/>
        <v>12824.591000000004</v>
      </c>
      <c r="N88" s="64">
        <f t="shared" si="12"/>
        <v>2.597902294701733</v>
      </c>
      <c r="O88" s="64">
        <f t="shared" si="13"/>
        <v>9.386788011814726</v>
      </c>
      <c r="P88" s="64">
        <f t="shared" si="14"/>
        <v>9.483484285982506</v>
      </c>
      <c r="Q88" s="64">
        <f t="shared" si="15"/>
        <v>0.6280180345518838</v>
      </c>
      <c r="R88" s="64">
        <f t="shared" si="16"/>
        <v>7.5076720332751785</v>
      </c>
      <c r="S88" s="64">
        <f t="shared" si="17"/>
        <v>0</v>
      </c>
      <c r="T88" s="64">
        <f t="shared" si="18"/>
        <v>3.6668838502037766</v>
      </c>
      <c r="U88" s="67">
        <f t="shared" si="19"/>
        <v>33.270748510529806</v>
      </c>
    </row>
    <row r="89" spans="1:21" ht="13.5">
      <c r="A89" s="50">
        <v>38077</v>
      </c>
      <c r="B89" s="54">
        <v>3258.642</v>
      </c>
      <c r="C89" s="54">
        <f>(11096621+212085)/1000</f>
        <v>11308.706</v>
      </c>
      <c r="D89" s="54">
        <v>16178.611</v>
      </c>
      <c r="E89" s="54">
        <v>972.795</v>
      </c>
      <c r="F89" s="54">
        <v>8951.598</v>
      </c>
      <c r="G89" s="54">
        <v>0</v>
      </c>
      <c r="H89" s="54">
        <f>(6405515+47049)/1000</f>
        <v>6452.564</v>
      </c>
      <c r="I89" s="62">
        <f t="shared" si="11"/>
        <v>47122.916</v>
      </c>
      <c r="J89" s="65">
        <v>123295.781</v>
      </c>
      <c r="K89" s="66">
        <f t="shared" si="20"/>
        <v>23.00000030009137</v>
      </c>
      <c r="L89" s="72">
        <v>28358.03</v>
      </c>
      <c r="M89" s="72">
        <f t="shared" si="21"/>
        <v>18764.886</v>
      </c>
      <c r="N89" s="64">
        <f t="shared" si="12"/>
        <v>2.642946882343038</v>
      </c>
      <c r="O89" s="64">
        <f t="shared" si="13"/>
        <v>9.172013760957482</v>
      </c>
      <c r="P89" s="64">
        <f t="shared" si="14"/>
        <v>13.121788003435414</v>
      </c>
      <c r="Q89" s="64">
        <f t="shared" si="15"/>
        <v>0.7889929339917964</v>
      </c>
      <c r="R89" s="64">
        <f t="shared" si="16"/>
        <v>7.260263025545051</v>
      </c>
      <c r="S89" s="64">
        <f t="shared" si="17"/>
        <v>0</v>
      </c>
      <c r="T89" s="64">
        <f t="shared" si="18"/>
        <v>5.233402106435419</v>
      </c>
      <c r="U89" s="67">
        <f t="shared" si="19"/>
        <v>38.2194067127082</v>
      </c>
    </row>
    <row r="90" spans="1:21" ht="13.5">
      <c r="A90" s="50">
        <v>38107</v>
      </c>
      <c r="B90" s="54">
        <v>3165.464</v>
      </c>
      <c r="C90" s="54">
        <v>11840.645</v>
      </c>
      <c r="D90" s="54">
        <v>19864.676</v>
      </c>
      <c r="E90" s="54">
        <v>993.543</v>
      </c>
      <c r="F90" s="54">
        <v>8611.919</v>
      </c>
      <c r="G90" s="54">
        <v>0</v>
      </c>
      <c r="H90" s="54">
        <v>9386.991</v>
      </c>
      <c r="I90" s="62">
        <f t="shared" si="11"/>
        <v>53863.238000000005</v>
      </c>
      <c r="J90" s="65">
        <v>128794.442</v>
      </c>
      <c r="K90" s="66">
        <f t="shared" si="20"/>
        <v>23.00000026398655</v>
      </c>
      <c r="L90" s="72">
        <v>29622.722</v>
      </c>
      <c r="M90" s="72">
        <f t="shared" si="21"/>
        <v>24240.516000000003</v>
      </c>
      <c r="N90" s="64">
        <f t="shared" si="12"/>
        <v>2.457764442971848</v>
      </c>
      <c r="O90" s="64">
        <f t="shared" si="13"/>
        <v>9.193444077346133</v>
      </c>
      <c r="P90" s="64">
        <f t="shared" si="14"/>
        <v>15.423550652907833</v>
      </c>
      <c r="Q90" s="64">
        <f t="shared" si="15"/>
        <v>0.771417605116842</v>
      </c>
      <c r="R90" s="64">
        <f t="shared" si="16"/>
        <v>6.686561055173483</v>
      </c>
      <c r="S90" s="64">
        <f t="shared" si="17"/>
        <v>0</v>
      </c>
      <c r="T90" s="64">
        <f t="shared" si="18"/>
        <v>7.288350998873073</v>
      </c>
      <c r="U90" s="67">
        <f t="shared" si="19"/>
        <v>41.821088832389215</v>
      </c>
    </row>
    <row r="91" spans="1:21" ht="13.5">
      <c r="A91" s="50">
        <v>38138</v>
      </c>
      <c r="B91" s="54">
        <v>3054.673</v>
      </c>
      <c r="C91" s="54">
        <v>12166.464</v>
      </c>
      <c r="D91" s="54">
        <v>16318.942</v>
      </c>
      <c r="E91" s="54">
        <v>1173.231</v>
      </c>
      <c r="F91" s="54">
        <v>8907.353</v>
      </c>
      <c r="G91" s="54">
        <v>0</v>
      </c>
      <c r="H91" s="54">
        <v>9195.105</v>
      </c>
      <c r="I91" s="62">
        <f t="shared" si="11"/>
        <v>50815.768</v>
      </c>
      <c r="J91" s="65">
        <v>133158.543</v>
      </c>
      <c r="K91" s="66">
        <f t="shared" si="20"/>
        <v>23.00000008260829</v>
      </c>
      <c r="L91" s="72">
        <v>30626.465</v>
      </c>
      <c r="M91" s="72">
        <f t="shared" si="21"/>
        <v>20189.302999999996</v>
      </c>
      <c r="N91" s="64">
        <f t="shared" si="12"/>
        <v>2.2940120334599934</v>
      </c>
      <c r="O91" s="64">
        <f t="shared" si="13"/>
        <v>9.136825716093934</v>
      </c>
      <c r="P91" s="64">
        <f t="shared" si="14"/>
        <v>12.255272273443243</v>
      </c>
      <c r="Q91" s="64">
        <f t="shared" si="15"/>
        <v>0.8810782797465725</v>
      </c>
      <c r="R91" s="64">
        <f t="shared" si="16"/>
        <v>6.689283916241107</v>
      </c>
      <c r="S91" s="64">
        <f t="shared" si="17"/>
        <v>0</v>
      </c>
      <c r="T91" s="64">
        <f t="shared" si="18"/>
        <v>6.905381204118462</v>
      </c>
      <c r="U91" s="67">
        <f t="shared" si="19"/>
        <v>38.16185342310331</v>
      </c>
    </row>
    <row r="92" spans="1:21" ht="13.5">
      <c r="A92" s="50">
        <v>38168</v>
      </c>
      <c r="B92" s="54">
        <v>2993.096</v>
      </c>
      <c r="C92" s="54">
        <v>12102.934</v>
      </c>
      <c r="D92" s="54">
        <v>16586.698</v>
      </c>
      <c r="E92" s="54">
        <v>1190.258</v>
      </c>
      <c r="F92" s="54">
        <v>9787.278</v>
      </c>
      <c r="G92" s="54">
        <v>0</v>
      </c>
      <c r="H92" s="54">
        <v>9640.627</v>
      </c>
      <c r="I92" s="62">
        <f t="shared" si="11"/>
        <v>52300.890999999996</v>
      </c>
      <c r="J92" s="65">
        <v>137624.082</v>
      </c>
      <c r="K92" s="66">
        <f t="shared" si="20"/>
        <v>22.164390531593156</v>
      </c>
      <c r="L92" s="72">
        <v>30503.539</v>
      </c>
      <c r="M92" s="72">
        <f t="shared" si="21"/>
        <v>21797.351999999995</v>
      </c>
      <c r="N92" s="64">
        <f t="shared" si="12"/>
        <v>2.1748344886325928</v>
      </c>
      <c r="O92" s="64">
        <f t="shared" si="13"/>
        <v>8.79419780616593</v>
      </c>
      <c r="P92" s="64">
        <f t="shared" si="14"/>
        <v>12.052177031051878</v>
      </c>
      <c r="Q92" s="64">
        <f t="shared" si="15"/>
        <v>0.8648617180240302</v>
      </c>
      <c r="R92" s="64">
        <f t="shared" si="16"/>
        <v>7.111602749873384</v>
      </c>
      <c r="S92" s="64">
        <f t="shared" si="17"/>
        <v>0</v>
      </c>
      <c r="T92" s="64">
        <f t="shared" si="18"/>
        <v>7.005043637638943</v>
      </c>
      <c r="U92" s="67">
        <f t="shared" si="19"/>
        <v>38.00271743138675</v>
      </c>
    </row>
    <row r="93" spans="1:21" ht="13.5">
      <c r="A93" s="50">
        <v>38199</v>
      </c>
      <c r="B93" s="54">
        <v>3188.717</v>
      </c>
      <c r="C93" s="54">
        <v>12130.323</v>
      </c>
      <c r="D93" s="54">
        <v>17075.423</v>
      </c>
      <c r="E93" s="54">
        <v>1316.843</v>
      </c>
      <c r="F93" s="54">
        <v>10014.519</v>
      </c>
      <c r="G93" s="54">
        <v>0</v>
      </c>
      <c r="H93" s="54">
        <v>7907.392</v>
      </c>
      <c r="I93" s="62">
        <f t="shared" si="11"/>
        <v>51633.217</v>
      </c>
      <c r="J93" s="65">
        <v>133052.639</v>
      </c>
      <c r="K93" s="66">
        <f t="shared" si="20"/>
        <v>23.000000022547468</v>
      </c>
      <c r="L93" s="72">
        <v>30602.107</v>
      </c>
      <c r="M93" s="72">
        <f t="shared" si="21"/>
        <v>21031.109999999997</v>
      </c>
      <c r="N93" s="64">
        <f t="shared" si="12"/>
        <v>2.396583054620961</v>
      </c>
      <c r="O93" s="64">
        <f t="shared" si="13"/>
        <v>9.116935290550684</v>
      </c>
      <c r="P93" s="64">
        <f t="shared" si="14"/>
        <v>12.833584608569845</v>
      </c>
      <c r="Q93" s="64">
        <f t="shared" si="15"/>
        <v>0.9897158071400599</v>
      </c>
      <c r="R93" s="64">
        <f t="shared" si="16"/>
        <v>7.5267345881053895</v>
      </c>
      <c r="S93" s="64">
        <f t="shared" si="17"/>
        <v>0</v>
      </c>
      <c r="T93" s="64">
        <f t="shared" si="18"/>
        <v>5.943055364726738</v>
      </c>
      <c r="U93" s="67">
        <f t="shared" si="19"/>
        <v>38.80660871371367</v>
      </c>
    </row>
    <row r="94" spans="1:21" ht="13.5">
      <c r="A94" s="50">
        <v>38230</v>
      </c>
      <c r="B94" s="54">
        <v>3821.624</v>
      </c>
      <c r="C94" s="54">
        <v>12640.839</v>
      </c>
      <c r="D94" s="54">
        <v>18763.167</v>
      </c>
      <c r="E94" s="54">
        <v>1260.047</v>
      </c>
      <c r="F94" s="54">
        <v>9585.837</v>
      </c>
      <c r="G94" s="54">
        <v>0</v>
      </c>
      <c r="H94" s="54">
        <v>6560.689</v>
      </c>
      <c r="I94" s="62">
        <f t="shared" si="11"/>
        <v>52632.203</v>
      </c>
      <c r="J94" s="65">
        <v>137824.51</v>
      </c>
      <c r="K94" s="66">
        <f t="shared" si="20"/>
        <v>22.165605377447015</v>
      </c>
      <c r="L94" s="72">
        <v>30549.637</v>
      </c>
      <c r="M94" s="72">
        <f t="shared" si="21"/>
        <v>22082.566000000003</v>
      </c>
      <c r="N94" s="64">
        <f t="shared" si="12"/>
        <v>2.7728188549337123</v>
      </c>
      <c r="O94" s="64">
        <f t="shared" si="13"/>
        <v>9.171691595348316</v>
      </c>
      <c r="P94" s="64">
        <f t="shared" si="14"/>
        <v>13.613810054539647</v>
      </c>
      <c r="Q94" s="64">
        <f t="shared" si="15"/>
        <v>0.914240144949545</v>
      </c>
      <c r="R94" s="64">
        <f t="shared" si="16"/>
        <v>6.955103268642129</v>
      </c>
      <c r="S94" s="64">
        <f t="shared" si="17"/>
        <v>0</v>
      </c>
      <c r="T94" s="64">
        <f t="shared" si="18"/>
        <v>4.760175820686756</v>
      </c>
      <c r="U94" s="67">
        <f t="shared" si="19"/>
        <v>38.187839739100106</v>
      </c>
    </row>
    <row r="95" spans="1:21" ht="13.5">
      <c r="A95" s="50">
        <v>38260</v>
      </c>
      <c r="B95" s="54">
        <v>3535.66</v>
      </c>
      <c r="C95" s="54">
        <v>12975.898</v>
      </c>
      <c r="D95" s="54">
        <v>18825.098</v>
      </c>
      <c r="E95" s="54">
        <v>5029.069</v>
      </c>
      <c r="F95" s="54">
        <v>4438.801</v>
      </c>
      <c r="G95" s="54">
        <v>0</v>
      </c>
      <c r="H95" s="54">
        <v>6786.116</v>
      </c>
      <c r="I95" s="62">
        <f t="shared" si="11"/>
        <v>51590.64200000001</v>
      </c>
      <c r="J95" s="65">
        <v>133799.595</v>
      </c>
      <c r="K95" s="66">
        <f t="shared" si="20"/>
        <v>23.000000112107962</v>
      </c>
      <c r="L95" s="72">
        <v>30773.907</v>
      </c>
      <c r="M95" s="72">
        <f t="shared" si="21"/>
        <v>20816.735000000008</v>
      </c>
      <c r="N95" s="64">
        <f>B95/$J95*100</f>
        <v>2.6425042616907772</v>
      </c>
      <c r="O95" s="64">
        <f aca="true" t="shared" si="22" ref="O95:U95">C95/$J95*100</f>
        <v>9.698009922974729</v>
      </c>
      <c r="P95" s="64">
        <f t="shared" si="22"/>
        <v>14.069622557527175</v>
      </c>
      <c r="Q95" s="64">
        <f t="shared" si="22"/>
        <v>3.7586578643978705</v>
      </c>
      <c r="R95" s="64">
        <f t="shared" si="22"/>
        <v>3.3174995783806374</v>
      </c>
      <c r="S95" s="64">
        <f t="shared" si="22"/>
        <v>0</v>
      </c>
      <c r="T95" s="64">
        <f t="shared" si="22"/>
        <v>5.07185092750094</v>
      </c>
      <c r="U95" s="67">
        <f t="shared" si="22"/>
        <v>38.55814511247213</v>
      </c>
    </row>
    <row r="96" spans="1:21" ht="13.5">
      <c r="A96" s="50">
        <v>38291</v>
      </c>
      <c r="B96" s="54">
        <v>3624.321</v>
      </c>
      <c r="C96" s="54">
        <v>12804.224</v>
      </c>
      <c r="D96" s="54">
        <v>18449.914</v>
      </c>
      <c r="E96" s="54">
        <v>4865.25</v>
      </c>
      <c r="F96" s="54">
        <v>4457.571</v>
      </c>
      <c r="G96" s="54">
        <v>0</v>
      </c>
      <c r="H96" s="54">
        <v>6784.133</v>
      </c>
      <c r="I96" s="62">
        <f t="shared" si="11"/>
        <v>50985.413</v>
      </c>
      <c r="J96" s="65">
        <v>135343.348</v>
      </c>
      <c r="K96" s="66">
        <f t="shared" si="20"/>
        <v>22.99999997044554</v>
      </c>
      <c r="L96" s="72">
        <v>31128.97</v>
      </c>
      <c r="M96" s="72">
        <f t="shared" si="21"/>
        <v>19856.443</v>
      </c>
      <c r="N96" s="64">
        <f aca="true" t="shared" si="23" ref="N96:N159">B96/$J96*100</f>
        <v>2.677871541939394</v>
      </c>
      <c r="O96" s="64">
        <f aca="true" t="shared" si="24" ref="O96:O159">C96/$J96*100</f>
        <v>9.460549180444392</v>
      </c>
      <c r="P96" s="64">
        <f aca="true" t="shared" si="25" ref="P96:P159">D96/$J96*100</f>
        <v>13.63193261629674</v>
      </c>
      <c r="Q96" s="64">
        <f aca="true" t="shared" si="26" ref="Q96:Q159">E96/$J96*100</f>
        <v>3.594746304044437</v>
      </c>
      <c r="R96" s="64">
        <f aca="true" t="shared" si="27" ref="R96:R159">F96/$J96*100</f>
        <v>3.2935279538082654</v>
      </c>
      <c r="S96" s="64">
        <f aca="true" t="shared" si="28" ref="S96:S159">G96/$J96*100</f>
        <v>0</v>
      </c>
      <c r="T96" s="64">
        <f aca="true" t="shared" si="29" ref="T96:T159">H96/$J96*100</f>
        <v>5.012535230028446</v>
      </c>
      <c r="U96" s="67">
        <f aca="true" t="shared" si="30" ref="U96:U159">I96/$J96*100</f>
        <v>37.67116282656167</v>
      </c>
    </row>
    <row r="97" spans="1:21" ht="13.5">
      <c r="A97" s="50">
        <v>38321</v>
      </c>
      <c r="B97" s="54">
        <v>3356.685</v>
      </c>
      <c r="C97" s="54">
        <v>12693.982</v>
      </c>
      <c r="D97" s="54">
        <v>12065.699</v>
      </c>
      <c r="E97" s="54">
        <v>534.405</v>
      </c>
      <c r="F97" s="54">
        <v>8222.103</v>
      </c>
      <c r="G97" s="54">
        <v>0</v>
      </c>
      <c r="H97" s="54">
        <v>16480.366</v>
      </c>
      <c r="I97" s="62">
        <f t="shared" si="11"/>
        <v>53353.24</v>
      </c>
      <c r="J97" s="65">
        <v>133855.259</v>
      </c>
      <c r="K97" s="66">
        <f t="shared" si="20"/>
        <v>23.000000321242517</v>
      </c>
      <c r="L97" s="72">
        <v>30786.71</v>
      </c>
      <c r="M97" s="72">
        <f t="shared" si="21"/>
        <v>22566.53</v>
      </c>
      <c r="N97" s="64">
        <f t="shared" si="23"/>
        <v>2.507697512280784</v>
      </c>
      <c r="O97" s="64">
        <f t="shared" si="24"/>
        <v>9.483364415289802</v>
      </c>
      <c r="P97" s="64">
        <f t="shared" si="25"/>
        <v>9.013989506381668</v>
      </c>
      <c r="Q97" s="64">
        <f t="shared" si="26"/>
        <v>0.39924094427997037</v>
      </c>
      <c r="R97" s="64">
        <f t="shared" si="27"/>
        <v>6.142532659101574</v>
      </c>
      <c r="S97" s="64">
        <f t="shared" si="28"/>
        <v>0</v>
      </c>
      <c r="T97" s="64">
        <f t="shared" si="29"/>
        <v>12.31207957245819</v>
      </c>
      <c r="U97" s="67">
        <f t="shared" si="30"/>
        <v>39.858904609791985</v>
      </c>
    </row>
    <row r="98" spans="1:21" ht="13.5">
      <c r="A98" s="50">
        <v>38352</v>
      </c>
      <c r="B98" s="54">
        <v>5640.065</v>
      </c>
      <c r="C98" s="54">
        <v>13026.278</v>
      </c>
      <c r="D98" s="54">
        <v>10018.768</v>
      </c>
      <c r="E98" s="54">
        <v>664.845</v>
      </c>
      <c r="F98" s="54">
        <v>7757.995</v>
      </c>
      <c r="G98" s="54">
        <v>0</v>
      </c>
      <c r="H98" s="54">
        <v>15494.293</v>
      </c>
      <c r="I98" s="62">
        <f t="shared" si="11"/>
        <v>52602.244</v>
      </c>
      <c r="J98" s="65">
        <v>136847.087</v>
      </c>
      <c r="K98" s="66">
        <f t="shared" si="20"/>
        <v>22.999999992692572</v>
      </c>
      <c r="L98" s="72">
        <v>31474.83</v>
      </c>
      <c r="M98" s="72">
        <f t="shared" si="21"/>
        <v>21127.413999999997</v>
      </c>
      <c r="N98" s="64">
        <f t="shared" si="23"/>
        <v>4.121435920663769</v>
      </c>
      <c r="O98" s="64">
        <f t="shared" si="24"/>
        <v>9.518856619870908</v>
      </c>
      <c r="P98" s="64">
        <f t="shared" si="25"/>
        <v>7.321140858482432</v>
      </c>
      <c r="Q98" s="64">
        <f t="shared" si="26"/>
        <v>0.48583058256841083</v>
      </c>
      <c r="R98" s="64">
        <f t="shared" si="27"/>
        <v>5.669097654961409</v>
      </c>
      <c r="S98" s="64">
        <f t="shared" si="28"/>
        <v>0</v>
      </c>
      <c r="T98" s="64">
        <f t="shared" si="29"/>
        <v>11.322340387121283</v>
      </c>
      <c r="U98" s="67">
        <f t="shared" si="30"/>
        <v>38.43870202366821</v>
      </c>
    </row>
    <row r="99" spans="1:21" ht="13.5">
      <c r="A99" s="50">
        <v>38383</v>
      </c>
      <c r="B99" s="54">
        <v>4056.847</v>
      </c>
      <c r="C99" s="54">
        <f>(12512904+561629)/1000</f>
        <v>13074.533</v>
      </c>
      <c r="D99" s="54">
        <v>10381.137</v>
      </c>
      <c r="E99" s="54">
        <v>867.688</v>
      </c>
      <c r="F99" s="54">
        <v>5864.833</v>
      </c>
      <c r="G99" s="54">
        <v>0</v>
      </c>
      <c r="H99" s="54">
        <f>(17544372+66214)/1000</f>
        <v>17610.586</v>
      </c>
      <c r="I99" s="62">
        <f t="shared" si="11"/>
        <v>51855.623999999996</v>
      </c>
      <c r="J99" s="65">
        <v>139032.26</v>
      </c>
      <c r="K99" s="66">
        <f t="shared" si="20"/>
        <v>23.000000143851505</v>
      </c>
      <c r="L99" s="72">
        <v>31977.42</v>
      </c>
      <c r="M99" s="72">
        <f t="shared" si="21"/>
        <v>19878.203999999998</v>
      </c>
      <c r="N99" s="64">
        <f t="shared" si="23"/>
        <v>2.917917755203001</v>
      </c>
      <c r="O99" s="64">
        <f t="shared" si="24"/>
        <v>9.403956319202464</v>
      </c>
      <c r="P99" s="64">
        <f t="shared" si="25"/>
        <v>7.46671096334045</v>
      </c>
      <c r="Q99" s="64">
        <f t="shared" si="26"/>
        <v>0.6240911282029077</v>
      </c>
      <c r="R99" s="64">
        <f t="shared" si="27"/>
        <v>4.218325300904984</v>
      </c>
      <c r="S99" s="64">
        <f t="shared" si="28"/>
        <v>0</v>
      </c>
      <c r="T99" s="64">
        <f t="shared" si="29"/>
        <v>12.66654659860956</v>
      </c>
      <c r="U99" s="67">
        <f t="shared" si="30"/>
        <v>37.29754806546337</v>
      </c>
    </row>
    <row r="100" spans="1:21" ht="13.5">
      <c r="A100" s="50">
        <v>38411</v>
      </c>
      <c r="B100" s="54">
        <v>3755.665</v>
      </c>
      <c r="C100" s="54">
        <f>(12643716+355679)/1000</f>
        <v>12999.395</v>
      </c>
      <c r="D100" s="54">
        <v>8970.068</v>
      </c>
      <c r="E100" s="54">
        <v>613.112</v>
      </c>
      <c r="F100" s="54">
        <v>5809.873</v>
      </c>
      <c r="G100" s="54">
        <v>0</v>
      </c>
      <c r="H100" s="54">
        <f>(14372991+353052)/1000</f>
        <v>14726.043</v>
      </c>
      <c r="I100" s="62">
        <f t="shared" si="11"/>
        <v>46874.156</v>
      </c>
      <c r="J100" s="65">
        <v>140476.247</v>
      </c>
      <c r="K100" s="66">
        <f t="shared" si="20"/>
        <v>23.000000135254183</v>
      </c>
      <c r="L100" s="72">
        <v>32309.537</v>
      </c>
      <c r="M100" s="72">
        <f t="shared" si="21"/>
        <v>14564.619000000002</v>
      </c>
      <c r="N100" s="64">
        <f t="shared" si="23"/>
        <v>2.6735231615349178</v>
      </c>
      <c r="O100" s="64">
        <f t="shared" si="24"/>
        <v>9.25380288669016</v>
      </c>
      <c r="P100" s="64">
        <f t="shared" si="25"/>
        <v>6.385469566253432</v>
      </c>
      <c r="Q100" s="64">
        <f t="shared" si="26"/>
        <v>0.43645243455286786</v>
      </c>
      <c r="R100" s="64">
        <f t="shared" si="27"/>
        <v>4.135840132460259</v>
      </c>
      <c r="S100" s="64">
        <f t="shared" si="28"/>
        <v>0</v>
      </c>
      <c r="T100" s="64">
        <f t="shared" si="29"/>
        <v>10.482941646355345</v>
      </c>
      <c r="U100" s="67">
        <f t="shared" si="30"/>
        <v>33.36802982784698</v>
      </c>
    </row>
    <row r="101" spans="1:21" ht="13.5">
      <c r="A101" s="50">
        <v>38442</v>
      </c>
      <c r="B101" s="54">
        <v>4024.124</v>
      </c>
      <c r="C101" s="54">
        <v>13121.087</v>
      </c>
      <c r="D101" s="54">
        <v>10244.191</v>
      </c>
      <c r="E101" s="54">
        <v>583.444</v>
      </c>
      <c r="F101" s="54">
        <v>5440.831</v>
      </c>
      <c r="G101" s="54">
        <v>446.643</v>
      </c>
      <c r="H101" s="54">
        <f>(14995092)/1000</f>
        <v>14995.092</v>
      </c>
      <c r="I101" s="62">
        <f t="shared" si="11"/>
        <v>48855.412</v>
      </c>
      <c r="J101" s="65">
        <v>141069.275</v>
      </c>
      <c r="K101" s="66">
        <f t="shared" si="20"/>
        <v>22.999999822782105</v>
      </c>
      <c r="L101" s="72">
        <v>32445.933</v>
      </c>
      <c r="M101" s="72">
        <f t="shared" si="21"/>
        <v>16409.478999999996</v>
      </c>
      <c r="N101" s="64">
        <f t="shared" si="23"/>
        <v>2.8525871420264974</v>
      </c>
      <c r="O101" s="64">
        <f t="shared" si="24"/>
        <v>9.301165686149588</v>
      </c>
      <c r="P101" s="64">
        <f t="shared" si="25"/>
        <v>7.2618158702524</v>
      </c>
      <c r="Q101" s="64">
        <f t="shared" si="26"/>
        <v>0.41358687070589967</v>
      </c>
      <c r="R101" s="64">
        <f t="shared" si="27"/>
        <v>3.856850472932537</v>
      </c>
      <c r="S101" s="64">
        <f t="shared" si="28"/>
        <v>0.31661252955329927</v>
      </c>
      <c r="T101" s="64">
        <f t="shared" si="29"/>
        <v>10.6295945733045</v>
      </c>
      <c r="U101" s="67">
        <f t="shared" si="30"/>
        <v>34.63221314492472</v>
      </c>
    </row>
    <row r="102" spans="1:21" ht="13.5">
      <c r="A102" s="50">
        <v>38472</v>
      </c>
      <c r="B102" s="54">
        <v>4131.741</v>
      </c>
      <c r="C102" s="54">
        <f>(12565222+439864)/1000</f>
        <v>13005.086</v>
      </c>
      <c r="D102" s="54">
        <v>13751.739</v>
      </c>
      <c r="E102" s="54">
        <v>696.881</v>
      </c>
      <c r="F102" s="54">
        <v>4416.736</v>
      </c>
      <c r="G102" s="54">
        <v>647.309</v>
      </c>
      <c r="H102" s="54">
        <f>(20751838)/1000</f>
        <v>20751.838</v>
      </c>
      <c r="I102" s="62">
        <f t="shared" si="11"/>
        <v>57401.33</v>
      </c>
      <c r="J102" s="65">
        <v>139613.588</v>
      </c>
      <c r="K102" s="66">
        <f t="shared" si="20"/>
        <v>22.99999982809696</v>
      </c>
      <c r="L102" s="72">
        <v>32111.125</v>
      </c>
      <c r="M102" s="72">
        <f t="shared" si="21"/>
        <v>25290.205</v>
      </c>
      <c r="N102" s="64">
        <f t="shared" si="23"/>
        <v>2.959411801665036</v>
      </c>
      <c r="O102" s="64">
        <f t="shared" si="24"/>
        <v>9.315057499990617</v>
      </c>
      <c r="P102" s="64">
        <f t="shared" si="25"/>
        <v>9.849857164332745</v>
      </c>
      <c r="Q102" s="64">
        <f t="shared" si="26"/>
        <v>0.49914983919760014</v>
      </c>
      <c r="R102" s="64">
        <f t="shared" si="27"/>
        <v>3.1635430786292806</v>
      </c>
      <c r="S102" s="64">
        <f t="shared" si="28"/>
        <v>0.46364326658519794</v>
      </c>
      <c r="T102" s="64">
        <f t="shared" si="29"/>
        <v>14.863766698696978</v>
      </c>
      <c r="U102" s="67">
        <f t="shared" si="30"/>
        <v>41.114429349097456</v>
      </c>
    </row>
    <row r="103" spans="1:21" ht="13.5">
      <c r="A103" s="50">
        <v>38503</v>
      </c>
      <c r="B103" s="54">
        <v>3795.334</v>
      </c>
      <c r="C103" s="54">
        <f>(12928115+597387)/1000</f>
        <v>13525.502</v>
      </c>
      <c r="D103" s="54">
        <v>16115.905</v>
      </c>
      <c r="E103" s="54">
        <v>749.143</v>
      </c>
      <c r="F103" s="54">
        <v>4643.069</v>
      </c>
      <c r="G103" s="54">
        <v>609.434</v>
      </c>
      <c r="H103" s="54">
        <f>(20523880)/1000</f>
        <v>20523.88</v>
      </c>
      <c r="I103" s="62">
        <f t="shared" si="11"/>
        <v>59962.26700000001</v>
      </c>
      <c r="J103" s="65">
        <v>143645.715</v>
      </c>
      <c r="K103" s="66">
        <f t="shared" si="20"/>
        <v>22.999999686729257</v>
      </c>
      <c r="L103" s="72">
        <v>33038.514</v>
      </c>
      <c r="M103" s="72">
        <f t="shared" si="21"/>
        <v>26923.753000000004</v>
      </c>
      <c r="N103" s="64">
        <f t="shared" si="23"/>
        <v>2.6421491236268344</v>
      </c>
      <c r="O103" s="64">
        <f t="shared" si="24"/>
        <v>9.415875718952007</v>
      </c>
      <c r="P103" s="64">
        <f t="shared" si="25"/>
        <v>11.21920344091016</v>
      </c>
      <c r="Q103" s="64">
        <f t="shared" si="26"/>
        <v>0.5215212998174015</v>
      </c>
      <c r="R103" s="64">
        <f t="shared" si="27"/>
        <v>3.2323059549670528</v>
      </c>
      <c r="S103" s="64">
        <f t="shared" si="28"/>
        <v>0.4242618723433553</v>
      </c>
      <c r="T103" s="64">
        <f t="shared" si="29"/>
        <v>14.287847013048738</v>
      </c>
      <c r="U103" s="67">
        <f t="shared" si="30"/>
        <v>41.743164423665554</v>
      </c>
    </row>
    <row r="104" spans="1:21" ht="13.5">
      <c r="A104" s="50">
        <v>38533</v>
      </c>
      <c r="B104" s="54">
        <v>3885.888</v>
      </c>
      <c r="C104" s="54">
        <f>(12957185+463942)/1000</f>
        <v>13421.127</v>
      </c>
      <c r="D104" s="54">
        <v>16164.773</v>
      </c>
      <c r="E104" s="54">
        <v>953.171</v>
      </c>
      <c r="F104" s="54">
        <v>4207.134</v>
      </c>
      <c r="G104" s="54">
        <v>481.011</v>
      </c>
      <c r="H104" s="54">
        <f>(21799210)/1000</f>
        <v>21799.21</v>
      </c>
      <c r="I104" s="62">
        <f t="shared" si="11"/>
        <v>60912.314</v>
      </c>
      <c r="J104" s="65">
        <v>143968.724</v>
      </c>
      <c r="K104" s="66">
        <f t="shared" si="20"/>
        <v>23.000000333405747</v>
      </c>
      <c r="L104" s="72">
        <v>33112.807</v>
      </c>
      <c r="M104" s="72">
        <f t="shared" si="21"/>
        <v>27799.506999999998</v>
      </c>
      <c r="N104" s="64">
        <f t="shared" si="23"/>
        <v>2.699119567108201</v>
      </c>
      <c r="O104" s="64">
        <f t="shared" si="24"/>
        <v>9.322251824639357</v>
      </c>
      <c r="P104" s="64">
        <f t="shared" si="25"/>
        <v>11.227975459447705</v>
      </c>
      <c r="Q104" s="64">
        <f t="shared" si="26"/>
        <v>0.6620681030693862</v>
      </c>
      <c r="R104" s="64">
        <f t="shared" si="27"/>
        <v>2.9222555309999136</v>
      </c>
      <c r="S104" s="64">
        <f t="shared" si="28"/>
        <v>0.33410798306443285</v>
      </c>
      <c r="T104" s="64">
        <f t="shared" si="29"/>
        <v>15.141628955466746</v>
      </c>
      <c r="U104" s="67">
        <f t="shared" si="30"/>
        <v>42.30940742379574</v>
      </c>
    </row>
    <row r="105" spans="1:21" ht="13.5">
      <c r="A105" s="50">
        <v>38564</v>
      </c>
      <c r="B105" s="54">
        <v>3904.516</v>
      </c>
      <c r="C105" s="54">
        <f>(13059730+581464)/1000</f>
        <v>13641.194</v>
      </c>
      <c r="D105" s="54">
        <v>16127.071</v>
      </c>
      <c r="E105" s="54">
        <v>1039.749</v>
      </c>
      <c r="F105" s="54">
        <v>4216.217</v>
      </c>
      <c r="G105" s="54">
        <v>756.18</v>
      </c>
      <c r="H105" s="54">
        <f>(20531426)/1000</f>
        <v>20531.426</v>
      </c>
      <c r="I105" s="62">
        <f t="shared" si="11"/>
        <v>60216.353</v>
      </c>
      <c r="J105" s="65">
        <v>145108.1</v>
      </c>
      <c r="K105" s="66">
        <f t="shared" si="20"/>
        <v>23</v>
      </c>
      <c r="L105" s="72">
        <v>33374.863</v>
      </c>
      <c r="M105" s="72">
        <f t="shared" si="21"/>
        <v>26841.490000000005</v>
      </c>
      <c r="N105" s="64">
        <f t="shared" si="23"/>
        <v>2.690763644482975</v>
      </c>
      <c r="O105" s="64">
        <f t="shared" si="24"/>
        <v>9.400711607415436</v>
      </c>
      <c r="P105" s="64">
        <f t="shared" si="25"/>
        <v>11.113832377379346</v>
      </c>
      <c r="Q105" s="64">
        <f t="shared" si="26"/>
        <v>0.7165340873459166</v>
      </c>
      <c r="R105" s="64">
        <f t="shared" si="27"/>
        <v>2.905569709754314</v>
      </c>
      <c r="S105" s="64">
        <f t="shared" si="28"/>
        <v>0.5211149480973151</v>
      </c>
      <c r="T105" s="64">
        <f t="shared" si="29"/>
        <v>14.149055772903097</v>
      </c>
      <c r="U105" s="67">
        <f t="shared" si="30"/>
        <v>41.4975821473784</v>
      </c>
    </row>
    <row r="106" spans="1:21" ht="13.5">
      <c r="A106" s="50">
        <v>38595</v>
      </c>
      <c r="B106" s="54">
        <v>4284.796</v>
      </c>
      <c r="C106" s="54">
        <v>13536.104</v>
      </c>
      <c r="D106" s="54">
        <v>16795.476</v>
      </c>
      <c r="E106" s="54">
        <v>932.038</v>
      </c>
      <c r="F106" s="54">
        <v>3646.626</v>
      </c>
      <c r="G106" s="54">
        <v>224.599</v>
      </c>
      <c r="H106" s="54">
        <f>(21819847)/1000</f>
        <v>21819.847</v>
      </c>
      <c r="I106" s="62">
        <f t="shared" si="11"/>
        <v>61239.48600000001</v>
      </c>
      <c r="J106" s="65">
        <v>143262.403</v>
      </c>
      <c r="K106" s="66">
        <f t="shared" si="20"/>
        <v>23.000000216386155</v>
      </c>
      <c r="L106" s="72">
        <v>32950.353</v>
      </c>
      <c r="M106" s="72">
        <f t="shared" si="21"/>
        <v>28289.13300000001</v>
      </c>
      <c r="N106" s="64">
        <f t="shared" si="23"/>
        <v>2.990872629715698</v>
      </c>
      <c r="O106" s="64">
        <f t="shared" si="24"/>
        <v>9.448469184200407</v>
      </c>
      <c r="P106" s="64">
        <f t="shared" si="25"/>
        <v>11.723575514784573</v>
      </c>
      <c r="Q106" s="64">
        <f t="shared" si="26"/>
        <v>0.6505810181056366</v>
      </c>
      <c r="R106" s="64">
        <f t="shared" si="27"/>
        <v>2.5454173067305037</v>
      </c>
      <c r="S106" s="64">
        <f t="shared" si="28"/>
        <v>0.15677455863978493</v>
      </c>
      <c r="T106" s="64">
        <f t="shared" si="29"/>
        <v>15.230686169629587</v>
      </c>
      <c r="U106" s="67">
        <f t="shared" si="30"/>
        <v>42.7463763818062</v>
      </c>
    </row>
    <row r="107" spans="1:21" ht="12" customHeight="1">
      <c r="A107" s="50">
        <v>38625</v>
      </c>
      <c r="B107" s="54">
        <v>4230.648</v>
      </c>
      <c r="C107" s="54">
        <v>13602.02</v>
      </c>
      <c r="D107" s="54">
        <v>14302.547</v>
      </c>
      <c r="E107" s="54">
        <v>855.462</v>
      </c>
      <c r="F107" s="54">
        <v>3559.979</v>
      </c>
      <c r="G107" s="54">
        <v>252.041</v>
      </c>
      <c r="H107" s="54">
        <f>(22387276)/1000</f>
        <v>22387.276</v>
      </c>
      <c r="I107" s="62">
        <f t="shared" si="11"/>
        <v>59189.973</v>
      </c>
      <c r="J107" s="65">
        <v>143751.143</v>
      </c>
      <c r="K107" s="66">
        <f t="shared" si="20"/>
        <v>23.00000007652113</v>
      </c>
      <c r="L107" s="72">
        <v>33062.763</v>
      </c>
      <c r="M107" s="72">
        <f t="shared" si="21"/>
        <v>26127.21</v>
      </c>
      <c r="N107" s="64">
        <f t="shared" si="23"/>
        <v>2.9430360772853126</v>
      </c>
      <c r="O107" s="64">
        <f t="shared" si="24"/>
        <v>9.462199545780308</v>
      </c>
      <c r="P107" s="64">
        <f t="shared" si="25"/>
        <v>9.949518801391372</v>
      </c>
      <c r="Q107" s="64">
        <f t="shared" si="26"/>
        <v>0.5950992681846015</v>
      </c>
      <c r="R107" s="64">
        <f t="shared" si="27"/>
        <v>2.47648743912944</v>
      </c>
      <c r="S107" s="64">
        <f t="shared" si="28"/>
        <v>0.17533147545129432</v>
      </c>
      <c r="T107" s="64">
        <f t="shared" si="29"/>
        <v>15.573633386692446</v>
      </c>
      <c r="U107" s="67">
        <f t="shared" si="30"/>
        <v>41.175305993914776</v>
      </c>
    </row>
    <row r="108" spans="1:21" ht="13.5">
      <c r="A108" s="50">
        <v>38656</v>
      </c>
      <c r="B108" s="54">
        <v>4062.373</v>
      </c>
      <c r="C108" s="54">
        <f>(13010184+337870)/1000</f>
        <v>13348.054</v>
      </c>
      <c r="D108" s="54">
        <v>15635.92</v>
      </c>
      <c r="E108" s="54">
        <v>975.287</v>
      </c>
      <c r="F108" s="54">
        <v>3558.939</v>
      </c>
      <c r="G108" s="54">
        <v>69.86</v>
      </c>
      <c r="H108" s="54">
        <f>(21460461)/1000</f>
        <v>21460.461</v>
      </c>
      <c r="I108" s="62">
        <f t="shared" si="11"/>
        <v>59110.894</v>
      </c>
      <c r="J108" s="65">
        <v>144695.739</v>
      </c>
      <c r="K108" s="66">
        <f t="shared" si="20"/>
        <v>23.000000020733157</v>
      </c>
      <c r="L108" s="72">
        <v>33280.02</v>
      </c>
      <c r="M108" s="72">
        <f t="shared" si="21"/>
        <v>25830.874000000003</v>
      </c>
      <c r="N108" s="64">
        <f t="shared" si="23"/>
        <v>2.8075277323819465</v>
      </c>
      <c r="O108" s="64">
        <f t="shared" si="24"/>
        <v>9.22491159190251</v>
      </c>
      <c r="P108" s="64">
        <f t="shared" si="25"/>
        <v>10.806068034940546</v>
      </c>
      <c r="Q108" s="64">
        <f t="shared" si="26"/>
        <v>0.6740260678996222</v>
      </c>
      <c r="R108" s="64">
        <f t="shared" si="27"/>
        <v>2.4596017993314923</v>
      </c>
      <c r="S108" s="64">
        <f t="shared" si="28"/>
        <v>0.048280620067188015</v>
      </c>
      <c r="T108" s="64">
        <f t="shared" si="29"/>
        <v>14.831439507696906</v>
      </c>
      <c r="U108" s="67">
        <f t="shared" si="30"/>
        <v>40.851855354220206</v>
      </c>
    </row>
    <row r="109" spans="1:21" ht="13.5">
      <c r="A109" s="50">
        <v>38686</v>
      </c>
      <c r="B109" s="54">
        <v>3763.768</v>
      </c>
      <c r="C109" s="54">
        <f>(13140960+484647)/1000</f>
        <v>13625.607</v>
      </c>
      <c r="D109" s="54">
        <v>12915.217</v>
      </c>
      <c r="E109" s="54">
        <v>1027.845</v>
      </c>
      <c r="F109" s="54">
        <v>3572.901</v>
      </c>
      <c r="G109" s="54">
        <v>138.572</v>
      </c>
      <c r="H109" s="54">
        <f>(21311689)/1000</f>
        <v>21311.689</v>
      </c>
      <c r="I109" s="62">
        <f t="shared" si="11"/>
        <v>56355.599</v>
      </c>
      <c r="J109" s="65">
        <v>146008.058</v>
      </c>
      <c r="K109" s="66">
        <f t="shared" si="20"/>
        <v>22.999999767136142</v>
      </c>
      <c r="L109" s="72">
        <v>33581.853</v>
      </c>
      <c r="M109" s="72">
        <f t="shared" si="21"/>
        <v>22773.746</v>
      </c>
      <c r="N109" s="64">
        <f t="shared" si="23"/>
        <v>2.577781015346427</v>
      </c>
      <c r="O109" s="64">
        <f t="shared" si="24"/>
        <v>9.33209247944384</v>
      </c>
      <c r="P109" s="64">
        <f t="shared" si="25"/>
        <v>8.845550839392715</v>
      </c>
      <c r="Q109" s="64">
        <f t="shared" si="26"/>
        <v>0.7039645715991921</v>
      </c>
      <c r="R109" s="64">
        <f t="shared" si="27"/>
        <v>2.4470574082972876</v>
      </c>
      <c r="S109" s="64">
        <f t="shared" si="28"/>
        <v>0.09490709067577627</v>
      </c>
      <c r="T109" s="64">
        <f t="shared" si="29"/>
        <v>14.596241667703024</v>
      </c>
      <c r="U109" s="67">
        <f t="shared" si="30"/>
        <v>38.59759507245826</v>
      </c>
    </row>
    <row r="110" spans="1:21" ht="13.5">
      <c r="A110" s="50">
        <v>38717</v>
      </c>
      <c r="B110" s="54">
        <v>5317.389</v>
      </c>
      <c r="C110" s="54">
        <f>(13125818+574442)/1000</f>
        <v>13700.26</v>
      </c>
      <c r="D110" s="54">
        <v>12590.662</v>
      </c>
      <c r="E110" s="54">
        <v>911.104</v>
      </c>
      <c r="F110" s="54">
        <v>3276.704</v>
      </c>
      <c r="G110" s="54">
        <v>140.924</v>
      </c>
      <c r="H110" s="54">
        <f>(20041632)/1000</f>
        <v>20041.632</v>
      </c>
      <c r="I110" s="62">
        <f t="shared" si="11"/>
        <v>55978.675</v>
      </c>
      <c r="J110" s="65">
        <v>145842.414</v>
      </c>
      <c r="K110" s="66">
        <f t="shared" si="20"/>
        <v>22.99999984915225</v>
      </c>
      <c r="L110" s="72">
        <v>33543.755</v>
      </c>
      <c r="M110" s="72">
        <f t="shared" si="21"/>
        <v>22434.920000000006</v>
      </c>
      <c r="N110" s="64">
        <f t="shared" si="23"/>
        <v>3.6459825740404987</v>
      </c>
      <c r="O110" s="64">
        <f t="shared" si="24"/>
        <v>9.393879067306168</v>
      </c>
      <c r="P110" s="64">
        <f t="shared" si="25"/>
        <v>8.633059241600321</v>
      </c>
      <c r="Q110" s="64">
        <f t="shared" si="26"/>
        <v>0.624718128979955</v>
      </c>
      <c r="R110" s="64">
        <f t="shared" si="27"/>
        <v>2.2467428439575885</v>
      </c>
      <c r="S110" s="64">
        <f t="shared" si="28"/>
        <v>0.09662758324886203</v>
      </c>
      <c r="T110" s="64">
        <f t="shared" si="29"/>
        <v>13.741977693814095</v>
      </c>
      <c r="U110" s="67">
        <f t="shared" si="30"/>
        <v>38.38298713294749</v>
      </c>
    </row>
    <row r="111" spans="1:21" ht="13.5">
      <c r="A111" s="50">
        <v>38748</v>
      </c>
      <c r="B111" s="54">
        <v>4585.563</v>
      </c>
      <c r="C111" s="54">
        <v>14134.441</v>
      </c>
      <c r="D111" s="54">
        <v>13331.001</v>
      </c>
      <c r="E111" s="54">
        <v>924.866</v>
      </c>
      <c r="F111" s="54">
        <v>3314.778</v>
      </c>
      <c r="G111" s="54">
        <v>150.15</v>
      </c>
      <c r="H111" s="54">
        <f>(22735685-G111)/1000</f>
        <v>22735.53485</v>
      </c>
      <c r="I111" s="62">
        <f t="shared" si="11"/>
        <v>59176.333849999995</v>
      </c>
      <c r="J111" s="65">
        <v>148110.765</v>
      </c>
      <c r="K111" s="66">
        <f t="shared" si="20"/>
        <v>23.000000033758518</v>
      </c>
      <c r="L111" s="72">
        <v>34065.476</v>
      </c>
      <c r="M111" s="72">
        <f t="shared" si="21"/>
        <v>25110.857849999993</v>
      </c>
      <c r="N111" s="64">
        <f t="shared" si="23"/>
        <v>3.0960362671815242</v>
      </c>
      <c r="O111" s="64">
        <f t="shared" si="24"/>
        <v>9.543155759137425</v>
      </c>
      <c r="P111" s="64">
        <f t="shared" si="25"/>
        <v>9.000696877097353</v>
      </c>
      <c r="Q111" s="64">
        <f t="shared" si="26"/>
        <v>0.6244421193827471</v>
      </c>
      <c r="R111" s="64">
        <f t="shared" si="27"/>
        <v>2.2380398885928376</v>
      </c>
      <c r="S111" s="64">
        <f t="shared" si="28"/>
        <v>0.10137683104938387</v>
      </c>
      <c r="T111" s="64">
        <f t="shared" si="29"/>
        <v>15.350359475896298</v>
      </c>
      <c r="U111" s="67">
        <f t="shared" si="30"/>
        <v>39.95410721833756</v>
      </c>
    </row>
    <row r="112" spans="1:21" ht="13.5">
      <c r="A112" s="50">
        <v>38776</v>
      </c>
      <c r="B112" s="54">
        <v>4021.753</v>
      </c>
      <c r="C112" s="54">
        <f>(13388015+503375)/1000</f>
        <v>13891.39</v>
      </c>
      <c r="D112" s="54">
        <v>13789.474</v>
      </c>
      <c r="E112" s="54">
        <v>1097.997</v>
      </c>
      <c r="F112" s="54">
        <v>3313.403</v>
      </c>
      <c r="G112" s="54">
        <v>0</v>
      </c>
      <c r="H112" s="54">
        <v>20755.302</v>
      </c>
      <c r="I112" s="62">
        <f t="shared" si="11"/>
        <v>56869.319</v>
      </c>
      <c r="J112" s="65">
        <v>148755.73</v>
      </c>
      <c r="K112" s="66">
        <f t="shared" si="20"/>
        <v>23.0000000672243</v>
      </c>
      <c r="L112" s="72">
        <v>34213.818</v>
      </c>
      <c r="M112" s="72">
        <f t="shared" si="21"/>
        <v>22655.501000000004</v>
      </c>
      <c r="N112" s="64">
        <f t="shared" si="23"/>
        <v>2.7035953505791004</v>
      </c>
      <c r="O112" s="64">
        <f t="shared" si="24"/>
        <v>9.338389855637828</v>
      </c>
      <c r="P112" s="64">
        <f t="shared" si="25"/>
        <v>9.269877536818246</v>
      </c>
      <c r="Q112" s="64">
        <f t="shared" si="26"/>
        <v>0.7381208105395335</v>
      </c>
      <c r="R112" s="64">
        <f t="shared" si="27"/>
        <v>2.2274120129691806</v>
      </c>
      <c r="S112" s="64">
        <f t="shared" si="28"/>
        <v>0</v>
      </c>
      <c r="T112" s="64">
        <f t="shared" si="29"/>
        <v>13.952606733199453</v>
      </c>
      <c r="U112" s="67">
        <f t="shared" si="30"/>
        <v>38.23000229974334</v>
      </c>
    </row>
    <row r="113" spans="1:21" ht="13.5">
      <c r="A113" s="50">
        <v>38807</v>
      </c>
      <c r="B113" s="54">
        <v>4072.647</v>
      </c>
      <c r="C113" s="54">
        <f>(13685228+453471)/1000</f>
        <v>14138.699</v>
      </c>
      <c r="D113" s="54">
        <v>17085.786</v>
      </c>
      <c r="E113" s="54">
        <v>1066.49</v>
      </c>
      <c r="F113" s="54">
        <v>4121.279</v>
      </c>
      <c r="G113" s="54">
        <v>19.641</v>
      </c>
      <c r="H113" s="54">
        <f>(21880686-G113)/1000</f>
        <v>21880.666359000003</v>
      </c>
      <c r="I113" s="62">
        <f t="shared" si="11"/>
        <v>62385.208359000004</v>
      </c>
      <c r="J113" s="65">
        <v>152058.089</v>
      </c>
      <c r="K113" s="66">
        <f t="shared" si="20"/>
        <v>23.000000348551</v>
      </c>
      <c r="L113" s="72">
        <v>34973.361</v>
      </c>
      <c r="M113" s="72">
        <f t="shared" si="21"/>
        <v>27411.847359000007</v>
      </c>
      <c r="N113" s="64">
        <f t="shared" si="23"/>
        <v>2.6783494563054777</v>
      </c>
      <c r="O113" s="64">
        <f t="shared" si="24"/>
        <v>9.298222207698533</v>
      </c>
      <c r="P113" s="64">
        <f t="shared" si="25"/>
        <v>11.236354548688297</v>
      </c>
      <c r="Q113" s="64">
        <f t="shared" si="26"/>
        <v>0.7013701191522932</v>
      </c>
      <c r="R113" s="64">
        <f t="shared" si="27"/>
        <v>2.7103319705668536</v>
      </c>
      <c r="S113" s="64">
        <f t="shared" si="28"/>
        <v>0.012916774194104199</v>
      </c>
      <c r="T113" s="64">
        <f t="shared" si="29"/>
        <v>14.38967601322413</v>
      </c>
      <c r="U113" s="67">
        <f t="shared" si="30"/>
        <v>41.02722108982969</v>
      </c>
    </row>
    <row r="114" spans="1:21" ht="13.5">
      <c r="A114" s="50">
        <v>38837</v>
      </c>
      <c r="B114" s="54">
        <v>4333.878</v>
      </c>
      <c r="C114" s="54">
        <v>14464.967</v>
      </c>
      <c r="D114" s="54">
        <v>17203.094</v>
      </c>
      <c r="E114" s="54">
        <v>1120.966</v>
      </c>
      <c r="F114" s="54">
        <v>3850.652</v>
      </c>
      <c r="G114" s="54">
        <v>32.759</v>
      </c>
      <c r="H114" s="54">
        <f>(26468172-G114)/1000</f>
        <v>26468.139241</v>
      </c>
      <c r="I114" s="62">
        <f t="shared" si="11"/>
        <v>67474.455241</v>
      </c>
      <c r="J114" s="65">
        <v>154410.076</v>
      </c>
      <c r="K114" s="66">
        <f t="shared" si="20"/>
        <v>22.999999689139457</v>
      </c>
      <c r="L114" s="72">
        <v>35514.317</v>
      </c>
      <c r="M114" s="72">
        <f t="shared" si="21"/>
        <v>31960.138241</v>
      </c>
      <c r="N114" s="64">
        <f t="shared" si="23"/>
        <v>2.8067326383545073</v>
      </c>
      <c r="O114" s="64">
        <f t="shared" si="24"/>
        <v>9.367890603201309</v>
      </c>
      <c r="P114" s="64">
        <f t="shared" si="25"/>
        <v>11.141173196495286</v>
      </c>
      <c r="Q114" s="64">
        <f t="shared" si="26"/>
        <v>0.7259668727836128</v>
      </c>
      <c r="R114" s="64">
        <f t="shared" si="27"/>
        <v>2.493782853911684</v>
      </c>
      <c r="S114" s="64">
        <f t="shared" si="28"/>
        <v>0.021215584402665535</v>
      </c>
      <c r="T114" s="64">
        <f t="shared" si="29"/>
        <v>17.141458593026016</v>
      </c>
      <c r="U114" s="67">
        <f t="shared" si="30"/>
        <v>43.698220342175084</v>
      </c>
    </row>
    <row r="115" spans="1:21" ht="13.5">
      <c r="A115" s="50">
        <v>38868</v>
      </c>
      <c r="B115" s="54">
        <v>4138.131</v>
      </c>
      <c r="C115" s="54">
        <v>14400.234</v>
      </c>
      <c r="D115" s="54">
        <v>19179.193</v>
      </c>
      <c r="E115" s="54">
        <v>1066.302</v>
      </c>
      <c r="F115" s="54">
        <v>3175.756</v>
      </c>
      <c r="G115" s="54">
        <v>27.868</v>
      </c>
      <c r="H115" s="54">
        <f>(27870085-G115)/1000</f>
        <v>27870.057131999998</v>
      </c>
      <c r="I115" s="62">
        <f t="shared" si="11"/>
        <v>69857.54113200001</v>
      </c>
      <c r="J115" s="65">
        <v>155005.025</v>
      </c>
      <c r="K115" s="66">
        <f t="shared" si="20"/>
        <v>23.000000161285097</v>
      </c>
      <c r="L115" s="72">
        <v>35651.156</v>
      </c>
      <c r="M115" s="72">
        <f t="shared" si="21"/>
        <v>34206.38513200001</v>
      </c>
      <c r="N115" s="64">
        <f t="shared" si="23"/>
        <v>2.669675386330218</v>
      </c>
      <c r="O115" s="64">
        <f t="shared" si="24"/>
        <v>9.29017236699262</v>
      </c>
      <c r="P115" s="64">
        <f t="shared" si="25"/>
        <v>12.373271769737787</v>
      </c>
      <c r="Q115" s="64">
        <f t="shared" si="26"/>
        <v>0.6879144724501673</v>
      </c>
      <c r="R115" s="64">
        <f t="shared" si="27"/>
        <v>2.0488084176625887</v>
      </c>
      <c r="S115" s="64">
        <f t="shared" si="28"/>
        <v>0.01797877197852134</v>
      </c>
      <c r="T115" s="64">
        <f t="shared" si="29"/>
        <v>17.980099117431838</v>
      </c>
      <c r="U115" s="67">
        <f t="shared" si="30"/>
        <v>45.067920302583744</v>
      </c>
    </row>
    <row r="116" spans="1:21" ht="13.5">
      <c r="A116" s="50">
        <v>38898</v>
      </c>
      <c r="B116" s="54">
        <v>4059.687</v>
      </c>
      <c r="C116" s="54">
        <v>14552.954</v>
      </c>
      <c r="D116" s="54">
        <v>20464.11</v>
      </c>
      <c r="E116" s="54">
        <v>1065.074</v>
      </c>
      <c r="F116" s="54">
        <v>2916.411</v>
      </c>
      <c r="G116" s="54">
        <v>21.703</v>
      </c>
      <c r="H116" s="54">
        <f>(27866403-G116)/1000</f>
        <v>27866.381297</v>
      </c>
      <c r="I116" s="62">
        <f t="shared" si="11"/>
        <v>70946.320297</v>
      </c>
      <c r="J116" s="65">
        <v>156590.918</v>
      </c>
      <c r="K116" s="66">
        <f t="shared" si="20"/>
        <v>22.999999910595072</v>
      </c>
      <c r="L116" s="72">
        <v>36015.911</v>
      </c>
      <c r="M116" s="72">
        <f t="shared" si="21"/>
        <v>34930.409297</v>
      </c>
      <c r="N116" s="64">
        <f t="shared" si="23"/>
        <v>2.5925430745606843</v>
      </c>
      <c r="O116" s="64">
        <f t="shared" si="24"/>
        <v>9.29361305615438</v>
      </c>
      <c r="P116" s="64">
        <f t="shared" si="25"/>
        <v>13.068516527887015</v>
      </c>
      <c r="Q116" s="64">
        <f t="shared" si="26"/>
        <v>0.680163328501593</v>
      </c>
      <c r="R116" s="64">
        <f t="shared" si="27"/>
        <v>1.86243942959706</v>
      </c>
      <c r="S116" s="64">
        <f t="shared" si="28"/>
        <v>0.013859679908128517</v>
      </c>
      <c r="T116" s="64">
        <f t="shared" si="29"/>
        <v>17.795656129303744</v>
      </c>
      <c r="U116" s="67">
        <f t="shared" si="30"/>
        <v>45.306791225912605</v>
      </c>
    </row>
    <row r="117" spans="1:21" ht="13.5">
      <c r="A117" s="50">
        <v>38929</v>
      </c>
      <c r="B117" s="54">
        <v>4097.753</v>
      </c>
      <c r="C117" s="54">
        <v>14833.452</v>
      </c>
      <c r="D117" s="54">
        <v>19182.118</v>
      </c>
      <c r="E117" s="54">
        <v>1336.257</v>
      </c>
      <c r="F117" s="54">
        <v>2889.428</v>
      </c>
      <c r="G117" s="54">
        <v>0</v>
      </c>
      <c r="H117" s="54">
        <v>27136.994</v>
      </c>
      <c r="I117" s="62">
        <f t="shared" si="11"/>
        <v>69476.002</v>
      </c>
      <c r="J117" s="65">
        <v>159625.191</v>
      </c>
      <c r="K117" s="66">
        <f t="shared" si="20"/>
        <v>23.00000004385273</v>
      </c>
      <c r="L117" s="72">
        <v>36713.794</v>
      </c>
      <c r="M117" s="72">
        <f t="shared" si="21"/>
        <v>32762.20799999999</v>
      </c>
      <c r="N117" s="64">
        <f t="shared" si="23"/>
        <v>2.5671092227541954</v>
      </c>
      <c r="O117" s="64">
        <f t="shared" si="24"/>
        <v>9.29267611651597</v>
      </c>
      <c r="P117" s="64">
        <f t="shared" si="25"/>
        <v>12.016974187990165</v>
      </c>
      <c r="Q117" s="64">
        <f t="shared" si="26"/>
        <v>0.8371216295052077</v>
      </c>
      <c r="R117" s="64">
        <f t="shared" si="27"/>
        <v>1.8101328379929706</v>
      </c>
      <c r="S117" s="64">
        <f t="shared" si="28"/>
        <v>0</v>
      </c>
      <c r="T117" s="64">
        <f t="shared" si="29"/>
        <v>17.000445750445493</v>
      </c>
      <c r="U117" s="67">
        <f t="shared" si="30"/>
        <v>43.524459745204</v>
      </c>
    </row>
    <row r="118" spans="1:21" ht="13.5">
      <c r="A118" s="50">
        <v>38960</v>
      </c>
      <c r="B118" s="54">
        <v>4885.447</v>
      </c>
      <c r="C118" s="54">
        <f>(14491235+487910)/1000</f>
        <v>14979.145</v>
      </c>
      <c r="D118" s="54">
        <v>20460.537</v>
      </c>
      <c r="E118" s="54">
        <v>1428.145</v>
      </c>
      <c r="F118" s="54">
        <v>3066.145</v>
      </c>
      <c r="G118" s="54">
        <v>39.731</v>
      </c>
      <c r="H118" s="54">
        <f>(26899835-G118)/1000</f>
        <v>26899.795269000002</v>
      </c>
      <c r="I118" s="62">
        <f t="shared" si="11"/>
        <v>71758.94526899999</v>
      </c>
      <c r="J118" s="65">
        <v>161013.737</v>
      </c>
      <c r="K118" s="66">
        <f t="shared" si="20"/>
        <v>22.99999471473667</v>
      </c>
      <c r="L118" s="72">
        <v>37033.151</v>
      </c>
      <c r="M118" s="72">
        <f t="shared" si="21"/>
        <v>34725.79426899999</v>
      </c>
      <c r="N118" s="64">
        <f t="shared" si="23"/>
        <v>3.034180245130265</v>
      </c>
      <c r="O118" s="64">
        <f t="shared" si="24"/>
        <v>9.303023008527529</v>
      </c>
      <c r="P118" s="64">
        <f t="shared" si="25"/>
        <v>12.707323847778282</v>
      </c>
      <c r="Q118" s="64">
        <f t="shared" si="26"/>
        <v>0.8869709048489447</v>
      </c>
      <c r="R118" s="64">
        <f t="shared" si="27"/>
        <v>1.9042754097434555</v>
      </c>
      <c r="S118" s="64">
        <f t="shared" si="28"/>
        <v>0.02467553436139427</v>
      </c>
      <c r="T118" s="64">
        <f t="shared" si="29"/>
        <v>16.706521921791058</v>
      </c>
      <c r="U118" s="67">
        <f t="shared" si="30"/>
        <v>44.566970872180924</v>
      </c>
    </row>
    <row r="119" spans="1:21" ht="13.5">
      <c r="A119" s="50">
        <v>38990</v>
      </c>
      <c r="B119" s="54">
        <v>4457.943</v>
      </c>
      <c r="C119" s="54">
        <v>15302.377</v>
      </c>
      <c r="D119" s="54">
        <v>18657.694</v>
      </c>
      <c r="E119" s="54">
        <v>1675.868</v>
      </c>
      <c r="F119" s="54">
        <v>2864.521</v>
      </c>
      <c r="G119" s="54">
        <v>26.863</v>
      </c>
      <c r="H119" s="54">
        <f>(29791738-G119)/1000</f>
        <v>29791.711137</v>
      </c>
      <c r="I119" s="62">
        <f t="shared" si="11"/>
        <v>72776.977137</v>
      </c>
      <c r="J119" s="65">
        <v>165642.694</v>
      </c>
      <c r="K119" s="66">
        <f t="shared" si="20"/>
        <v>23.000000229409455</v>
      </c>
      <c r="L119" s="72">
        <v>38097.82</v>
      </c>
      <c r="M119" s="72">
        <f t="shared" si="21"/>
        <v>34679.157136999995</v>
      </c>
      <c r="N119" s="64">
        <f t="shared" si="23"/>
        <v>2.6913007101900916</v>
      </c>
      <c r="O119" s="64">
        <f t="shared" si="24"/>
        <v>9.238184087974325</v>
      </c>
      <c r="P119" s="64">
        <f t="shared" si="25"/>
        <v>11.263819459492733</v>
      </c>
      <c r="Q119" s="64">
        <f t="shared" si="26"/>
        <v>1.0117367446342065</v>
      </c>
      <c r="R119" s="64">
        <f t="shared" si="27"/>
        <v>1.7293373651602169</v>
      </c>
      <c r="S119" s="64">
        <f t="shared" si="28"/>
        <v>0.016217437274957627</v>
      </c>
      <c r="T119" s="64">
        <f t="shared" si="29"/>
        <v>17.98552680928988</v>
      </c>
      <c r="U119" s="67">
        <f t="shared" si="30"/>
        <v>43.93612261401641</v>
      </c>
    </row>
    <row r="120" spans="1:21" ht="13.5">
      <c r="A120" s="50">
        <v>39021</v>
      </c>
      <c r="B120" s="54">
        <v>4443.756</v>
      </c>
      <c r="C120" s="54">
        <v>15096.859</v>
      </c>
      <c r="D120" s="54">
        <v>19115.535</v>
      </c>
      <c r="E120" s="54">
        <v>1508.205</v>
      </c>
      <c r="F120" s="54">
        <v>2651.936</v>
      </c>
      <c r="G120" s="54">
        <v>31.866</v>
      </c>
      <c r="H120" s="54">
        <f>(29166230-G120)/1000</f>
        <v>29166.198134</v>
      </c>
      <c r="I120" s="62">
        <f t="shared" si="11"/>
        <v>72014.35513400001</v>
      </c>
      <c r="J120" s="65">
        <v>162957.433</v>
      </c>
      <c r="K120" s="66">
        <f t="shared" si="20"/>
        <v>23.00000025159945</v>
      </c>
      <c r="L120" s="72">
        <v>37480.21</v>
      </c>
      <c r="M120" s="72">
        <f t="shared" si="21"/>
        <v>34534.14513400001</v>
      </c>
      <c r="N120" s="64">
        <f t="shared" si="23"/>
        <v>2.7269428084326788</v>
      </c>
      <c r="O120" s="64">
        <f t="shared" si="24"/>
        <v>9.264296032449163</v>
      </c>
      <c r="P120" s="64">
        <f t="shared" si="25"/>
        <v>11.730385443663684</v>
      </c>
      <c r="Q120" s="64">
        <f t="shared" si="26"/>
        <v>0.925520838316102</v>
      </c>
      <c r="R120" s="64">
        <f t="shared" si="27"/>
        <v>1.627379586913351</v>
      </c>
      <c r="S120" s="64">
        <f t="shared" si="28"/>
        <v>0.019554799933550745</v>
      </c>
      <c r="T120" s="64">
        <f t="shared" si="29"/>
        <v>17.898047113935576</v>
      </c>
      <c r="U120" s="67">
        <f t="shared" si="30"/>
        <v>44.192126623644114</v>
      </c>
    </row>
    <row r="121" spans="1:21" ht="13.5">
      <c r="A121" s="50">
        <v>39051</v>
      </c>
      <c r="B121" s="54">
        <v>4397.615</v>
      </c>
      <c r="C121" s="54">
        <f>(14702079+447241)/1000</f>
        <v>15149.32</v>
      </c>
      <c r="D121" s="54">
        <v>17202.888</v>
      </c>
      <c r="E121" s="54">
        <v>1444.098</v>
      </c>
      <c r="F121" s="54">
        <v>1165.293</v>
      </c>
      <c r="G121" s="54">
        <v>39.486</v>
      </c>
      <c r="H121" s="54">
        <f>(26190909-G121)/1000</f>
        <v>26190.869513999998</v>
      </c>
      <c r="I121" s="62">
        <f t="shared" si="11"/>
        <v>65589.56951399999</v>
      </c>
      <c r="J121" s="65">
        <v>163356.432</v>
      </c>
      <c r="K121" s="66">
        <f t="shared" si="20"/>
        <v>22.999999779623</v>
      </c>
      <c r="L121" s="72">
        <v>37571.979</v>
      </c>
      <c r="M121" s="72">
        <f t="shared" si="21"/>
        <v>28017.59051399999</v>
      </c>
      <c r="N121" s="64">
        <f t="shared" si="23"/>
        <v>2.6920366380186365</v>
      </c>
      <c r="O121" s="64">
        <f t="shared" si="24"/>
        <v>9.273782375462265</v>
      </c>
      <c r="P121" s="64">
        <f t="shared" si="25"/>
        <v>10.530891125242011</v>
      </c>
      <c r="Q121" s="64">
        <f t="shared" si="26"/>
        <v>0.8840166146625925</v>
      </c>
      <c r="R121" s="64">
        <f t="shared" si="27"/>
        <v>0.7133438125044258</v>
      </c>
      <c r="S121" s="64">
        <f t="shared" si="28"/>
        <v>0.024171683671445517</v>
      </c>
      <c r="T121" s="64">
        <f t="shared" si="29"/>
        <v>16.03295884547723</v>
      </c>
      <c r="U121" s="67">
        <f t="shared" si="30"/>
        <v>40.1512010950386</v>
      </c>
    </row>
    <row r="122" spans="1:21" ht="13.5">
      <c r="A122" s="50">
        <v>39082</v>
      </c>
      <c r="B122" s="54">
        <v>6054.737</v>
      </c>
      <c r="C122" s="54">
        <f>(14821661+890284)/1000</f>
        <v>15711.945</v>
      </c>
      <c r="D122" s="54">
        <v>20295.774</v>
      </c>
      <c r="E122" s="54">
        <v>1375.069</v>
      </c>
      <c r="F122" s="54">
        <v>769.775</v>
      </c>
      <c r="G122" s="54">
        <v>42.104</v>
      </c>
      <c r="H122" s="54">
        <f>(25406521-G122)/1000</f>
        <v>25406.478896</v>
      </c>
      <c r="I122" s="62">
        <f t="shared" si="11"/>
        <v>69655.88289600001</v>
      </c>
      <c r="J122" s="65">
        <v>164685.137</v>
      </c>
      <c r="K122" s="66">
        <f t="shared" si="20"/>
        <v>22.999999083098803</v>
      </c>
      <c r="L122" s="72">
        <v>37877.58</v>
      </c>
      <c r="M122" s="72">
        <f t="shared" si="21"/>
        <v>31778.30289600001</v>
      </c>
      <c r="N122" s="64">
        <f t="shared" si="23"/>
        <v>3.6765533977726235</v>
      </c>
      <c r="O122" s="64">
        <f t="shared" si="24"/>
        <v>9.540596854226136</v>
      </c>
      <c r="P122" s="64">
        <f t="shared" si="25"/>
        <v>12.323986468797123</v>
      </c>
      <c r="Q122" s="64">
        <f t="shared" si="26"/>
        <v>0.8349684889899931</v>
      </c>
      <c r="R122" s="64">
        <f t="shared" si="27"/>
        <v>0.46742226652791385</v>
      </c>
      <c r="S122" s="64">
        <f t="shared" si="28"/>
        <v>0.025566363041007158</v>
      </c>
      <c r="T122" s="64">
        <f t="shared" si="29"/>
        <v>15.427305316569036</v>
      </c>
      <c r="U122" s="67">
        <f t="shared" si="30"/>
        <v>42.29639915592384</v>
      </c>
    </row>
    <row r="123" spans="1:21" ht="13.5">
      <c r="A123" s="50">
        <v>39113</v>
      </c>
      <c r="B123" s="54">
        <v>4755.435</v>
      </c>
      <c r="C123" s="54">
        <f>(15326962+931391)/1000</f>
        <v>16258.353</v>
      </c>
      <c r="D123" s="54">
        <v>17525.531</v>
      </c>
      <c r="E123" s="54">
        <v>1273.664</v>
      </c>
      <c r="F123" s="54">
        <v>949.245</v>
      </c>
      <c r="G123" s="54">
        <v>42.536</v>
      </c>
      <c r="H123" s="54">
        <f>(26657189-G123)/1000</f>
        <v>26657.146464</v>
      </c>
      <c r="I123" s="62">
        <f t="shared" si="11"/>
        <v>67461.910464</v>
      </c>
      <c r="J123" s="65">
        <v>170299.575</v>
      </c>
      <c r="K123" s="66">
        <f t="shared" si="20"/>
        <v>22.999999853199867</v>
      </c>
      <c r="L123" s="72">
        <v>39168.902</v>
      </c>
      <c r="M123" s="72">
        <f t="shared" si="21"/>
        <v>28293.008464</v>
      </c>
      <c r="N123" s="64">
        <f t="shared" si="23"/>
        <v>2.7923939328680065</v>
      </c>
      <c r="O123" s="64">
        <f t="shared" si="24"/>
        <v>9.546913431815668</v>
      </c>
      <c r="P123" s="64">
        <f t="shared" si="25"/>
        <v>10.291001019820511</v>
      </c>
      <c r="Q123" s="64">
        <f t="shared" si="26"/>
        <v>0.7478961706158104</v>
      </c>
      <c r="R123" s="64">
        <f t="shared" si="27"/>
        <v>0.5573971632048993</v>
      </c>
      <c r="S123" s="64">
        <f t="shared" si="28"/>
        <v>0.0249771615695459</v>
      </c>
      <c r="T123" s="64">
        <f t="shared" si="29"/>
        <v>15.653090422568583</v>
      </c>
      <c r="U123" s="67">
        <f t="shared" si="30"/>
        <v>39.61366930246302</v>
      </c>
    </row>
    <row r="124" spans="1:21" ht="13.5">
      <c r="A124" s="50">
        <v>39141</v>
      </c>
      <c r="B124" s="54">
        <v>4433.698</v>
      </c>
      <c r="C124" s="54">
        <f>(15832678+676086)/1000</f>
        <v>16508.764</v>
      </c>
      <c r="D124" s="54">
        <v>13697.717</v>
      </c>
      <c r="E124" s="54">
        <v>1340.414</v>
      </c>
      <c r="F124" s="54">
        <v>1064.44</v>
      </c>
      <c r="G124" s="54">
        <v>142.301</v>
      </c>
      <c r="H124" s="54">
        <f>(24595104-G124)/1000</f>
        <v>24594.961699</v>
      </c>
      <c r="I124" s="62">
        <f t="shared" si="11"/>
        <v>61782.295699</v>
      </c>
      <c r="J124" s="65">
        <v>175906.944</v>
      </c>
      <c r="K124" s="66">
        <f t="shared" si="20"/>
        <v>22.999999931782117</v>
      </c>
      <c r="L124" s="72">
        <v>40458.597</v>
      </c>
      <c r="M124" s="72">
        <f t="shared" si="21"/>
        <v>21323.698699</v>
      </c>
      <c r="N124" s="64">
        <f t="shared" si="23"/>
        <v>2.5204792370220477</v>
      </c>
      <c r="O124" s="64">
        <f t="shared" si="24"/>
        <v>9.384941620042015</v>
      </c>
      <c r="P124" s="64">
        <f t="shared" si="25"/>
        <v>7.786910902164272</v>
      </c>
      <c r="Q124" s="64">
        <f t="shared" si="26"/>
        <v>0.7620017547459639</v>
      </c>
      <c r="R124" s="64">
        <f t="shared" si="27"/>
        <v>0.6051153955582333</v>
      </c>
      <c r="S124" s="64">
        <f t="shared" si="28"/>
        <v>0.08089561262573011</v>
      </c>
      <c r="T124" s="64">
        <f t="shared" si="29"/>
        <v>13.981802616615294</v>
      </c>
      <c r="U124" s="67">
        <f t="shared" si="30"/>
        <v>35.122147138773556</v>
      </c>
    </row>
    <row r="125" spans="1:21" ht="13.5">
      <c r="A125" s="50">
        <v>39172</v>
      </c>
      <c r="B125" s="54">
        <v>4876.841</v>
      </c>
      <c r="C125" s="54">
        <f>(15734181+967169)/1000</f>
        <v>16701.35</v>
      </c>
      <c r="D125" s="54">
        <v>16484.086</v>
      </c>
      <c r="E125" s="54">
        <v>1094.926</v>
      </c>
      <c r="F125" s="54">
        <v>1183.656</v>
      </c>
      <c r="G125" s="54">
        <v>235.388</v>
      </c>
      <c r="H125" s="54">
        <f>(23950852-G125)/1000</f>
        <v>23950.616611999998</v>
      </c>
      <c r="I125" s="62">
        <f t="shared" si="11"/>
        <v>64526.863612</v>
      </c>
      <c r="J125" s="65">
        <v>174824.24</v>
      </c>
      <c r="K125" s="66">
        <f t="shared" si="20"/>
        <v>22.999999885599387</v>
      </c>
      <c r="L125" s="72">
        <v>40209.575</v>
      </c>
      <c r="M125" s="72">
        <f t="shared" si="21"/>
        <v>24317.288612000004</v>
      </c>
      <c r="N125" s="64">
        <f t="shared" si="23"/>
        <v>2.789567968377841</v>
      </c>
      <c r="O125" s="64">
        <f t="shared" si="24"/>
        <v>9.553223282995539</v>
      </c>
      <c r="P125" s="64">
        <f t="shared" si="25"/>
        <v>9.428947610468663</v>
      </c>
      <c r="Q125" s="64">
        <f t="shared" si="26"/>
        <v>0.6263010209568193</v>
      </c>
      <c r="R125" s="64">
        <f t="shared" si="27"/>
        <v>0.6770548523477065</v>
      </c>
      <c r="S125" s="64">
        <f t="shared" si="28"/>
        <v>0.13464265596120997</v>
      </c>
      <c r="T125" s="64">
        <f t="shared" si="29"/>
        <v>13.699825957773362</v>
      </c>
      <c r="U125" s="67">
        <f t="shared" si="30"/>
        <v>36.90956334888114</v>
      </c>
    </row>
    <row r="126" spans="1:21" ht="13.5">
      <c r="A126" s="50">
        <v>39202</v>
      </c>
      <c r="B126" s="54">
        <v>5093.018</v>
      </c>
      <c r="C126" s="54">
        <f>(15775414+873951)/1000</f>
        <v>16649.365</v>
      </c>
      <c r="D126" s="54">
        <v>14894.847</v>
      </c>
      <c r="E126" s="54">
        <v>990.608</v>
      </c>
      <c r="F126" s="54">
        <v>1082.898</v>
      </c>
      <c r="G126" s="54">
        <v>227.098</v>
      </c>
      <c r="H126" s="54">
        <v>27193.857</v>
      </c>
      <c r="I126" s="62">
        <f t="shared" si="11"/>
        <v>66131.691</v>
      </c>
      <c r="J126" s="65">
        <v>175282.394</v>
      </c>
      <c r="K126" s="66">
        <f t="shared" si="20"/>
        <v>23.000000216793023</v>
      </c>
      <c r="L126" s="72">
        <v>40314.951</v>
      </c>
      <c r="M126" s="72">
        <f t="shared" si="21"/>
        <v>25816.740000000005</v>
      </c>
      <c r="N126" s="64">
        <f t="shared" si="23"/>
        <v>2.9056072796449826</v>
      </c>
      <c r="O126" s="64">
        <f t="shared" si="24"/>
        <v>9.498595164098456</v>
      </c>
      <c r="P126" s="64">
        <f t="shared" si="25"/>
        <v>8.497628689393641</v>
      </c>
      <c r="Q126" s="64">
        <f t="shared" si="26"/>
        <v>0.5651497434477076</v>
      </c>
      <c r="R126" s="64">
        <f t="shared" si="27"/>
        <v>0.6178019225364985</v>
      </c>
      <c r="S126" s="64">
        <f t="shared" si="28"/>
        <v>0.1295612153722638</v>
      </c>
      <c r="T126" s="64">
        <f t="shared" si="29"/>
        <v>15.514311722602327</v>
      </c>
      <c r="U126" s="67">
        <f t="shared" si="30"/>
        <v>37.72865573709588</v>
      </c>
    </row>
    <row r="127" spans="1:21" ht="13.5">
      <c r="A127" s="50">
        <v>39233</v>
      </c>
      <c r="B127" s="54">
        <v>4765.743</v>
      </c>
      <c r="C127" s="54">
        <v>16644.831</v>
      </c>
      <c r="D127" s="54">
        <v>14408.859</v>
      </c>
      <c r="E127" s="54">
        <v>1060.604</v>
      </c>
      <c r="F127" s="54">
        <v>969.725</v>
      </c>
      <c r="G127" s="54">
        <v>237.979</v>
      </c>
      <c r="H127" s="54">
        <v>20295.373</v>
      </c>
      <c r="I127" s="62">
        <f t="shared" si="11"/>
        <v>58383.114</v>
      </c>
      <c r="J127" s="65">
        <v>177189.827</v>
      </c>
      <c r="K127" s="66">
        <f t="shared" si="20"/>
        <v>22.999999881483042</v>
      </c>
      <c r="L127" s="72">
        <v>40753.66</v>
      </c>
      <c r="M127" s="72">
        <f t="shared" si="21"/>
        <v>17629.453999999998</v>
      </c>
      <c r="N127" s="64">
        <f t="shared" si="23"/>
        <v>2.689625629579739</v>
      </c>
      <c r="O127" s="64">
        <f t="shared" si="24"/>
        <v>9.393784779754878</v>
      </c>
      <c r="P127" s="64">
        <f t="shared" si="25"/>
        <v>8.131877119559466</v>
      </c>
      <c r="Q127" s="64">
        <f t="shared" si="26"/>
        <v>0.5985693524041874</v>
      </c>
      <c r="R127" s="64">
        <f t="shared" si="27"/>
        <v>0.5472802905327065</v>
      </c>
      <c r="S127" s="64">
        <f t="shared" si="28"/>
        <v>0.13430737194635897</v>
      </c>
      <c r="T127" s="64">
        <f t="shared" si="29"/>
        <v>11.454028339900123</v>
      </c>
      <c r="U127" s="67">
        <f t="shared" si="30"/>
        <v>32.94947288367746</v>
      </c>
    </row>
    <row r="128" spans="1:21" ht="13.5">
      <c r="A128" s="50">
        <v>39263</v>
      </c>
      <c r="B128" s="54">
        <v>4608.15</v>
      </c>
      <c r="C128" s="54">
        <v>16691.624</v>
      </c>
      <c r="D128" s="54">
        <v>14017.119</v>
      </c>
      <c r="E128" s="54">
        <v>1444.384</v>
      </c>
      <c r="F128" s="54">
        <v>1362.589</v>
      </c>
      <c r="G128" s="54">
        <v>239.852</v>
      </c>
      <c r="H128" s="54">
        <v>19264.847</v>
      </c>
      <c r="I128" s="62">
        <f t="shared" si="11"/>
        <v>57628.564999999995</v>
      </c>
      <c r="J128" s="65">
        <v>179751.131</v>
      </c>
      <c r="K128" s="66">
        <f t="shared" si="20"/>
        <v>22.999999927677788</v>
      </c>
      <c r="L128" s="72">
        <v>41342.76</v>
      </c>
      <c r="M128" s="72">
        <f t="shared" si="21"/>
        <v>16285.804999999993</v>
      </c>
      <c r="N128" s="64">
        <f t="shared" si="23"/>
        <v>2.563627819398811</v>
      </c>
      <c r="O128" s="64">
        <f t="shared" si="24"/>
        <v>9.285963268848638</v>
      </c>
      <c r="P128" s="64">
        <f t="shared" si="25"/>
        <v>7.798069988221661</v>
      </c>
      <c r="Q128" s="64">
        <f t="shared" si="26"/>
        <v>0.8035465434707058</v>
      </c>
      <c r="R128" s="64">
        <f t="shared" si="27"/>
        <v>0.7580419619167792</v>
      </c>
      <c r="S128" s="64">
        <f t="shared" si="28"/>
        <v>0.13343559991285953</v>
      </c>
      <c r="T128" s="64">
        <f t="shared" si="29"/>
        <v>10.71751086784539</v>
      </c>
      <c r="U128" s="67">
        <f t="shared" si="30"/>
        <v>32.060196049614845</v>
      </c>
    </row>
    <row r="129" spans="1:21" ht="13.5">
      <c r="A129" s="50">
        <v>39294</v>
      </c>
      <c r="B129" s="54">
        <v>4482.684</v>
      </c>
      <c r="C129" s="54">
        <v>16700.59</v>
      </c>
      <c r="D129" s="54">
        <v>12709.836</v>
      </c>
      <c r="E129" s="54">
        <v>1614.933</v>
      </c>
      <c r="F129" s="54">
        <v>2177.529</v>
      </c>
      <c r="G129" s="54">
        <v>232.159</v>
      </c>
      <c r="H129" s="54">
        <v>17973.784</v>
      </c>
      <c r="I129" s="62">
        <f t="shared" si="11"/>
        <v>55891.515</v>
      </c>
      <c r="J129" s="65">
        <v>181042.445</v>
      </c>
      <c r="K129" s="66">
        <f t="shared" si="20"/>
        <v>22.99999980667517</v>
      </c>
      <c r="L129" s="72">
        <v>41639.762</v>
      </c>
      <c r="M129" s="72">
        <f t="shared" si="21"/>
        <v>14251.752999999997</v>
      </c>
      <c r="N129" s="64">
        <f t="shared" si="23"/>
        <v>2.4760403561717252</v>
      </c>
      <c r="O129" s="64">
        <f t="shared" si="24"/>
        <v>9.22468209043465</v>
      </c>
      <c r="P129" s="64">
        <f t="shared" si="25"/>
        <v>7.020362545368849</v>
      </c>
      <c r="Q129" s="64">
        <f t="shared" si="26"/>
        <v>0.8920189958769061</v>
      </c>
      <c r="R129" s="64">
        <f t="shared" si="27"/>
        <v>1.2027726426253247</v>
      </c>
      <c r="S129" s="64">
        <f t="shared" si="28"/>
        <v>0.12823456952318557</v>
      </c>
      <c r="T129" s="64">
        <f t="shared" si="29"/>
        <v>9.927939274129887</v>
      </c>
      <c r="U129" s="67">
        <f t="shared" si="30"/>
        <v>30.872050474130525</v>
      </c>
    </row>
    <row r="130" spans="1:21" ht="13.5">
      <c r="A130" s="50">
        <v>39325</v>
      </c>
      <c r="B130" s="54">
        <v>5002.106</v>
      </c>
      <c r="C130" s="54">
        <v>17017.235</v>
      </c>
      <c r="D130" s="54">
        <v>13315.976</v>
      </c>
      <c r="E130" s="54">
        <v>1538.363</v>
      </c>
      <c r="F130" s="54">
        <v>3091.748</v>
      </c>
      <c r="G130" s="54">
        <v>1101.587</v>
      </c>
      <c r="H130" s="54">
        <v>14976.285</v>
      </c>
      <c r="I130" s="62">
        <f t="shared" si="11"/>
        <v>56043.3</v>
      </c>
      <c r="J130" s="65">
        <v>183850.784</v>
      </c>
      <c r="K130" s="66">
        <f t="shared" si="20"/>
        <v>22.999999825945807</v>
      </c>
      <c r="L130" s="72">
        <v>42285.68</v>
      </c>
      <c r="M130" s="72">
        <f t="shared" si="21"/>
        <v>13757.620000000003</v>
      </c>
      <c r="N130" s="64">
        <f t="shared" si="23"/>
        <v>2.720742273255685</v>
      </c>
      <c r="O130" s="64">
        <f t="shared" si="24"/>
        <v>9.25600349901146</v>
      </c>
      <c r="P130" s="64">
        <f t="shared" si="25"/>
        <v>7.242817088014158</v>
      </c>
      <c r="Q130" s="64">
        <f t="shared" si="26"/>
        <v>0.8367454119749633</v>
      </c>
      <c r="R130" s="64">
        <f t="shared" si="27"/>
        <v>1.6816615805130317</v>
      </c>
      <c r="S130" s="64">
        <f t="shared" si="28"/>
        <v>0.5991744914179968</v>
      </c>
      <c r="T130" s="64">
        <f t="shared" si="29"/>
        <v>8.14589128975376</v>
      </c>
      <c r="U130" s="67">
        <f t="shared" si="30"/>
        <v>30.483035633941054</v>
      </c>
    </row>
    <row r="131" spans="1:21" ht="13.5">
      <c r="A131" s="50">
        <v>39355</v>
      </c>
      <c r="B131" s="54">
        <v>4862.128</v>
      </c>
      <c r="C131" s="54">
        <v>17356.634</v>
      </c>
      <c r="D131" s="54">
        <v>14191.747</v>
      </c>
      <c r="E131" s="54">
        <v>1681.636</v>
      </c>
      <c r="F131" s="54">
        <v>1206.401</v>
      </c>
      <c r="G131" s="54">
        <v>498.743</v>
      </c>
      <c r="H131" s="54">
        <f>(601614+14586412)/1000</f>
        <v>15188.026</v>
      </c>
      <c r="I131" s="62">
        <f t="shared" si="11"/>
        <v>54985.314999999995</v>
      </c>
      <c r="J131" s="65">
        <v>187704.369</v>
      </c>
      <c r="K131" s="66">
        <f t="shared" si="20"/>
        <v>23.000000069257844</v>
      </c>
      <c r="L131" s="72">
        <v>43172.005</v>
      </c>
      <c r="M131" s="72">
        <f t="shared" si="21"/>
        <v>11813.309999999998</v>
      </c>
      <c r="N131" s="64">
        <f t="shared" si="23"/>
        <v>2.590311576604804</v>
      </c>
      <c r="O131" s="64">
        <f t="shared" si="24"/>
        <v>9.246792758457314</v>
      </c>
      <c r="P131" s="64">
        <f t="shared" si="25"/>
        <v>7.560690822279155</v>
      </c>
      <c r="Q131" s="64">
        <f t="shared" si="26"/>
        <v>0.8958960353235038</v>
      </c>
      <c r="R131" s="64">
        <f t="shared" si="27"/>
        <v>0.6427133297041157</v>
      </c>
      <c r="S131" s="64">
        <f t="shared" si="28"/>
        <v>0.26570665491542184</v>
      </c>
      <c r="T131" s="64">
        <f t="shared" si="29"/>
        <v>8.091461099661457</v>
      </c>
      <c r="U131" s="67">
        <f t="shared" si="30"/>
        <v>29.293572276945774</v>
      </c>
    </row>
    <row r="132" spans="1:21" ht="13.5">
      <c r="A132" s="50">
        <v>39386</v>
      </c>
      <c r="B132" s="54">
        <v>4775.213</v>
      </c>
      <c r="C132" s="54">
        <v>17368.438</v>
      </c>
      <c r="D132" s="54">
        <v>11262.29</v>
      </c>
      <c r="E132" s="54">
        <v>2102.999</v>
      </c>
      <c r="F132" s="54">
        <v>681.042</v>
      </c>
      <c r="G132" s="54">
        <v>558.629</v>
      </c>
      <c r="H132" s="54">
        <v>14429.215</v>
      </c>
      <c r="I132" s="62">
        <f t="shared" si="11"/>
        <v>51177.826</v>
      </c>
      <c r="J132" s="65">
        <v>187591.962</v>
      </c>
      <c r="K132" s="66">
        <f t="shared" si="20"/>
        <v>22.99999986140131</v>
      </c>
      <c r="L132" s="72">
        <v>43146.151</v>
      </c>
      <c r="M132" s="72">
        <f t="shared" si="21"/>
        <v>8031.675000000003</v>
      </c>
      <c r="N132" s="64">
        <f t="shared" si="23"/>
        <v>2.5455317749701876</v>
      </c>
      <c r="O132" s="64">
        <f t="shared" si="24"/>
        <v>9.258625910634699</v>
      </c>
      <c r="P132" s="64">
        <f t="shared" si="25"/>
        <v>6.003610112036677</v>
      </c>
      <c r="Q132" s="64">
        <f t="shared" si="26"/>
        <v>1.121049632179869</v>
      </c>
      <c r="R132" s="64">
        <f t="shared" si="27"/>
        <v>0.3630443398209141</v>
      </c>
      <c r="S132" s="64">
        <f t="shared" si="28"/>
        <v>0.29778941168065615</v>
      </c>
      <c r="T132" s="64">
        <f t="shared" si="29"/>
        <v>7.691808778032824</v>
      </c>
      <c r="U132" s="67">
        <f t="shared" si="30"/>
        <v>27.281459959355832</v>
      </c>
    </row>
    <row r="133" spans="1:21" ht="13.5">
      <c r="A133" s="50">
        <v>39416</v>
      </c>
      <c r="B133" s="54">
        <v>4955.194</v>
      </c>
      <c r="C133" s="54">
        <v>17645.872</v>
      </c>
      <c r="D133" s="54">
        <v>14668.538</v>
      </c>
      <c r="E133" s="54">
        <v>2257.275</v>
      </c>
      <c r="F133" s="54">
        <v>584.622</v>
      </c>
      <c r="G133" s="54">
        <v>451.444</v>
      </c>
      <c r="H133" s="54">
        <v>13554.83</v>
      </c>
      <c r="I133" s="62">
        <f t="shared" si="11"/>
        <v>54117.77500000001</v>
      </c>
      <c r="J133" s="65">
        <v>189832.838</v>
      </c>
      <c r="K133" s="66">
        <f t="shared" si="20"/>
        <v>23.000000136962605</v>
      </c>
      <c r="L133" s="72">
        <v>43661.553</v>
      </c>
      <c r="M133" s="72">
        <f t="shared" si="21"/>
        <v>10456.222000000009</v>
      </c>
      <c r="N133" s="64">
        <f t="shared" si="23"/>
        <v>2.610293378219421</v>
      </c>
      <c r="O133" s="64">
        <f t="shared" si="24"/>
        <v>9.295479215245152</v>
      </c>
      <c r="P133" s="64">
        <f t="shared" si="25"/>
        <v>7.7270814441493005</v>
      </c>
      <c r="Q133" s="64">
        <f t="shared" si="26"/>
        <v>1.1890856312225604</v>
      </c>
      <c r="R133" s="64">
        <f t="shared" si="27"/>
        <v>0.30796673861031354</v>
      </c>
      <c r="S133" s="64">
        <f t="shared" si="28"/>
        <v>0.2378113316727636</v>
      </c>
      <c r="T133" s="64">
        <f t="shared" si="29"/>
        <v>7.14040317934877</v>
      </c>
      <c r="U133" s="67">
        <f t="shared" si="30"/>
        <v>28.508120918468283</v>
      </c>
    </row>
    <row r="134" spans="1:21" ht="13.5">
      <c r="A134" s="50">
        <v>39447</v>
      </c>
      <c r="B134" s="54">
        <v>7343.303</v>
      </c>
      <c r="C134" s="54">
        <f>(17259827+792985)/1000</f>
        <v>18052.812</v>
      </c>
      <c r="D134" s="54">
        <v>15282.07</v>
      </c>
      <c r="E134" s="54">
        <v>2341.021</v>
      </c>
      <c r="F134" s="54">
        <v>585.321</v>
      </c>
      <c r="G134" s="54">
        <v>659.505</v>
      </c>
      <c r="H134" s="54">
        <f>(662679+12642445)/1000</f>
        <v>13305.124</v>
      </c>
      <c r="I134" s="62">
        <f t="shared" si="11"/>
        <v>57569.156</v>
      </c>
      <c r="J134" s="65">
        <v>191775.844</v>
      </c>
      <c r="K134" s="66">
        <f t="shared" si="20"/>
        <v>22.99999993742695</v>
      </c>
      <c r="L134" s="72">
        <v>44108.444</v>
      </c>
      <c r="M134" s="72">
        <f t="shared" si="21"/>
        <v>13460.712</v>
      </c>
      <c r="N134" s="64">
        <f t="shared" si="23"/>
        <v>3.8291073822623876</v>
      </c>
      <c r="O134" s="64">
        <f t="shared" si="24"/>
        <v>9.413496310828386</v>
      </c>
      <c r="P134" s="64">
        <f t="shared" si="25"/>
        <v>7.968714766808691</v>
      </c>
      <c r="Q134" s="64">
        <f t="shared" si="26"/>
        <v>1.2207069207318937</v>
      </c>
      <c r="R134" s="64">
        <f t="shared" si="27"/>
        <v>0.30521101500145137</v>
      </c>
      <c r="S134" s="64">
        <f t="shared" si="28"/>
        <v>0.3438936762025148</v>
      </c>
      <c r="T134" s="64">
        <f t="shared" si="29"/>
        <v>6.937851880865662</v>
      </c>
      <c r="U134" s="67">
        <f t="shared" si="30"/>
        <v>30.018981952700983</v>
      </c>
    </row>
    <row r="135" spans="1:21" ht="13.5">
      <c r="A135" s="50">
        <v>39478</v>
      </c>
      <c r="B135" s="54">
        <v>5371.977</v>
      </c>
      <c r="C135" s="54">
        <v>18191.142</v>
      </c>
      <c r="D135" s="54">
        <v>16853.621</v>
      </c>
      <c r="E135" s="54">
        <v>2045.038</v>
      </c>
      <c r="F135" s="54">
        <v>811.201</v>
      </c>
      <c r="G135" s="54">
        <v>691.751</v>
      </c>
      <c r="H135" s="54">
        <v>20902.352</v>
      </c>
      <c r="I135" s="62">
        <f t="shared" si="11"/>
        <v>64867.081999999995</v>
      </c>
      <c r="J135" s="65">
        <v>196936.845</v>
      </c>
      <c r="K135" s="66">
        <f t="shared" si="20"/>
        <v>22.999999822278053</v>
      </c>
      <c r="L135" s="72">
        <v>45295.474</v>
      </c>
      <c r="M135" s="72">
        <f t="shared" si="21"/>
        <v>19571.607999999993</v>
      </c>
      <c r="N135" s="64">
        <f t="shared" si="23"/>
        <v>2.7277663557573497</v>
      </c>
      <c r="O135" s="64">
        <f t="shared" si="24"/>
        <v>9.237043479598752</v>
      </c>
      <c r="P135" s="64">
        <f t="shared" si="25"/>
        <v>8.557881081115115</v>
      </c>
      <c r="Q135" s="64">
        <f t="shared" si="26"/>
        <v>1.0384232569583411</v>
      </c>
      <c r="R135" s="64">
        <f t="shared" si="27"/>
        <v>0.41190920876182413</v>
      </c>
      <c r="S135" s="64">
        <f t="shared" si="28"/>
        <v>0.3512552463202099</v>
      </c>
      <c r="T135" s="64">
        <f t="shared" si="29"/>
        <v>10.613733555038927</v>
      </c>
      <c r="U135" s="67">
        <f t="shared" si="30"/>
        <v>32.93801218355051</v>
      </c>
    </row>
    <row r="136" spans="1:21" ht="13.5">
      <c r="A136" s="50">
        <v>39507</v>
      </c>
      <c r="B136" s="54">
        <v>4671.242</v>
      </c>
      <c r="C136" s="54">
        <v>18386.472</v>
      </c>
      <c r="D136" s="54">
        <v>16385.33</v>
      </c>
      <c r="E136" s="54">
        <v>1858.801</v>
      </c>
      <c r="F136" s="54">
        <v>1626.511</v>
      </c>
      <c r="G136" s="54">
        <v>751.573</v>
      </c>
      <c r="H136" s="54">
        <v>19670.44</v>
      </c>
      <c r="I136" s="62">
        <f t="shared" si="11"/>
        <v>63350.36899999999</v>
      </c>
      <c r="J136" s="65">
        <v>201030.434</v>
      </c>
      <c r="K136" s="66">
        <f t="shared" si="20"/>
        <v>23.00000008953868</v>
      </c>
      <c r="L136" s="72">
        <v>46237</v>
      </c>
      <c r="M136" s="72">
        <f t="shared" si="21"/>
        <v>17113.36899999999</v>
      </c>
      <c r="N136" s="64">
        <f t="shared" si="23"/>
        <v>2.3236491644842197</v>
      </c>
      <c r="O136" s="64">
        <f t="shared" si="24"/>
        <v>9.146113667545483</v>
      </c>
      <c r="P136" s="64">
        <f t="shared" si="25"/>
        <v>8.150671355562014</v>
      </c>
      <c r="Q136" s="64">
        <f t="shared" si="26"/>
        <v>0.9246366149714426</v>
      </c>
      <c r="R136" s="64">
        <f t="shared" si="27"/>
        <v>0.809086946506816</v>
      </c>
      <c r="S136" s="64">
        <f t="shared" si="28"/>
        <v>0.3738603081362297</v>
      </c>
      <c r="T136" s="64">
        <f t="shared" si="29"/>
        <v>9.784807010862842</v>
      </c>
      <c r="U136" s="67">
        <f t="shared" si="30"/>
        <v>31.512825068069038</v>
      </c>
    </row>
    <row r="137" spans="1:21" ht="13.5">
      <c r="A137" s="50">
        <v>39538</v>
      </c>
      <c r="B137" s="54">
        <v>5206.31</v>
      </c>
      <c r="C137" s="54">
        <v>18787.436</v>
      </c>
      <c r="D137" s="54">
        <v>19504.703</v>
      </c>
      <c r="E137" s="54">
        <v>1631.392</v>
      </c>
      <c r="F137" s="54">
        <v>1563.896</v>
      </c>
      <c r="G137" s="54">
        <v>359.602</v>
      </c>
      <c r="H137" s="54">
        <v>18508.541</v>
      </c>
      <c r="I137" s="62">
        <f t="shared" si="11"/>
        <v>65561.88</v>
      </c>
      <c r="J137" s="65">
        <v>196111.541</v>
      </c>
      <c r="K137" s="66">
        <f t="shared" si="20"/>
        <v>22.999999780737028</v>
      </c>
      <c r="L137" s="72">
        <v>45105.654</v>
      </c>
      <c r="M137" s="72">
        <f t="shared" si="21"/>
        <v>20456.226000000002</v>
      </c>
      <c r="N137" s="64">
        <f t="shared" si="23"/>
        <v>2.6547698179578325</v>
      </c>
      <c r="O137" s="64">
        <f t="shared" si="24"/>
        <v>9.579974694095133</v>
      </c>
      <c r="P137" s="64">
        <f t="shared" si="25"/>
        <v>9.945719104823107</v>
      </c>
      <c r="Q137" s="64">
        <f t="shared" si="26"/>
        <v>0.8318694512731406</v>
      </c>
      <c r="R137" s="64">
        <f t="shared" si="27"/>
        <v>0.7974523029218358</v>
      </c>
      <c r="S137" s="64">
        <f t="shared" si="28"/>
        <v>0.18336605697264904</v>
      </c>
      <c r="T137" s="64">
        <f t="shared" si="29"/>
        <v>9.437762257959108</v>
      </c>
      <c r="U137" s="67">
        <f t="shared" si="30"/>
        <v>33.4309136860028</v>
      </c>
    </row>
    <row r="138" spans="1:21" ht="13.5">
      <c r="A138" s="50">
        <v>39568</v>
      </c>
      <c r="B138" s="54">
        <v>4735.692</v>
      </c>
      <c r="C138" s="54">
        <v>18286.536</v>
      </c>
      <c r="D138" s="54">
        <v>24083.126</v>
      </c>
      <c r="E138" s="54">
        <v>1821.091</v>
      </c>
      <c r="F138" s="54">
        <v>1371.434</v>
      </c>
      <c r="G138" s="54">
        <v>344.459</v>
      </c>
      <c r="H138" s="54">
        <v>21485.249</v>
      </c>
      <c r="I138" s="62">
        <f t="shared" si="11"/>
        <v>72127.587</v>
      </c>
      <c r="J138" s="65">
        <v>199143.538</v>
      </c>
      <c r="K138" s="66">
        <f t="shared" si="20"/>
        <v>23.000000130559094</v>
      </c>
      <c r="L138" s="72">
        <v>45803.014</v>
      </c>
      <c r="M138" s="72">
        <f t="shared" si="21"/>
        <v>26324.572999999997</v>
      </c>
      <c r="N138" s="64">
        <f t="shared" si="23"/>
        <v>2.378029459334001</v>
      </c>
      <c r="O138" s="64">
        <f t="shared" si="24"/>
        <v>9.182590699980434</v>
      </c>
      <c r="P138" s="64">
        <f t="shared" si="25"/>
        <v>12.093350475675491</v>
      </c>
      <c r="Q138" s="64">
        <f t="shared" si="26"/>
        <v>0.9144615076588626</v>
      </c>
      <c r="R138" s="64">
        <f t="shared" si="27"/>
        <v>0.6886660816481025</v>
      </c>
      <c r="S138" s="64">
        <f t="shared" si="28"/>
        <v>0.17297021206884455</v>
      </c>
      <c r="T138" s="64">
        <f t="shared" si="29"/>
        <v>10.78882559573688</v>
      </c>
      <c r="U138" s="67">
        <f t="shared" si="30"/>
        <v>36.21889403210261</v>
      </c>
    </row>
    <row r="139" spans="1:21" ht="13.5">
      <c r="A139" s="50">
        <v>39599</v>
      </c>
      <c r="B139" s="54">
        <v>4578.008</v>
      </c>
      <c r="C139" s="54">
        <v>18155.404</v>
      </c>
      <c r="D139" s="54">
        <v>24985.337</v>
      </c>
      <c r="E139" s="54">
        <v>1760.767</v>
      </c>
      <c r="F139" s="54">
        <v>1353.425</v>
      </c>
      <c r="G139" s="54">
        <v>222.806</v>
      </c>
      <c r="H139" s="54">
        <v>23983.667</v>
      </c>
      <c r="I139" s="62">
        <f t="shared" si="11"/>
        <v>75039.41399999999</v>
      </c>
      <c r="J139" s="65">
        <v>198414.747</v>
      </c>
      <c r="K139" s="66">
        <f t="shared" si="20"/>
        <v>23.00000009575901</v>
      </c>
      <c r="L139" s="72">
        <v>45635.392</v>
      </c>
      <c r="M139" s="72">
        <f t="shared" si="21"/>
        <v>29404.02199999999</v>
      </c>
      <c r="N139" s="64">
        <f t="shared" si="23"/>
        <v>2.307292209484812</v>
      </c>
      <c r="O139" s="64">
        <f t="shared" si="24"/>
        <v>9.150229140982145</v>
      </c>
      <c r="P139" s="64">
        <f t="shared" si="25"/>
        <v>12.59247983215683</v>
      </c>
      <c r="Q139" s="64">
        <f t="shared" si="26"/>
        <v>0.8874174055217781</v>
      </c>
      <c r="R139" s="64">
        <f t="shared" si="27"/>
        <v>0.6821191572015561</v>
      </c>
      <c r="S139" s="64">
        <f t="shared" si="28"/>
        <v>0.11229306458758331</v>
      </c>
      <c r="T139" s="64">
        <f t="shared" si="29"/>
        <v>12.087643364532779</v>
      </c>
      <c r="U139" s="67">
        <f t="shared" si="30"/>
        <v>37.81947417446748</v>
      </c>
    </row>
    <row r="140" spans="1:21" ht="13.5">
      <c r="A140" s="50">
        <v>39629</v>
      </c>
      <c r="B140" s="54">
        <v>4648.159</v>
      </c>
      <c r="C140" s="54">
        <v>18520.44</v>
      </c>
      <c r="D140" s="54">
        <v>21746.064</v>
      </c>
      <c r="E140" s="54">
        <v>1701.468</v>
      </c>
      <c r="F140" s="54">
        <v>1138.282</v>
      </c>
      <c r="G140" s="54">
        <v>1219.652</v>
      </c>
      <c r="H140" s="54">
        <v>24862.697</v>
      </c>
      <c r="I140" s="62">
        <f t="shared" si="11"/>
        <v>73836.762</v>
      </c>
      <c r="J140" s="65">
        <v>201024.271</v>
      </c>
      <c r="K140" s="66">
        <f t="shared" si="20"/>
        <v>22.99999983584072</v>
      </c>
      <c r="L140" s="72">
        <v>46235.582</v>
      </c>
      <c r="M140" s="72">
        <f t="shared" si="21"/>
        <v>27601.18</v>
      </c>
      <c r="N140" s="64">
        <f t="shared" si="23"/>
        <v>2.312237709843504</v>
      </c>
      <c r="O140" s="64">
        <f t="shared" si="24"/>
        <v>9.213036768082596</v>
      </c>
      <c r="P140" s="64">
        <f t="shared" si="25"/>
        <v>10.817631071026243</v>
      </c>
      <c r="Q140" s="64">
        <f t="shared" si="26"/>
        <v>0.846399288770459</v>
      </c>
      <c r="R140" s="64">
        <f t="shared" si="27"/>
        <v>0.566241078421819</v>
      </c>
      <c r="S140" s="64">
        <f t="shared" si="28"/>
        <v>0.6067187777539559</v>
      </c>
      <c r="T140" s="64">
        <f t="shared" si="29"/>
        <v>12.368007542730997</v>
      </c>
      <c r="U140" s="67">
        <f t="shared" si="30"/>
        <v>36.730272236629574</v>
      </c>
    </row>
    <row r="141" spans="1:21" ht="13.5">
      <c r="A141" s="50">
        <v>39660</v>
      </c>
      <c r="B141" s="54">
        <v>5074.892</v>
      </c>
      <c r="C141" s="54">
        <v>18299.056</v>
      </c>
      <c r="D141" s="54">
        <v>19204.103</v>
      </c>
      <c r="E141" s="54">
        <v>1625.607</v>
      </c>
      <c r="F141" s="54">
        <v>1681.432</v>
      </c>
      <c r="G141" s="54">
        <v>799.557</v>
      </c>
      <c r="H141" s="54">
        <v>24695.175</v>
      </c>
      <c r="I141" s="62">
        <f t="shared" si="11"/>
        <v>71379.822</v>
      </c>
      <c r="J141" s="65">
        <v>199000.825</v>
      </c>
      <c r="K141" s="66">
        <f t="shared" si="20"/>
        <v>23.000000125627622</v>
      </c>
      <c r="L141" s="72">
        <v>45770.19</v>
      </c>
      <c r="M141" s="72">
        <f t="shared" si="21"/>
        <v>25609.631999999998</v>
      </c>
      <c r="N141" s="64">
        <f t="shared" si="23"/>
        <v>2.5501864125437668</v>
      </c>
      <c r="O141" s="64">
        <f t="shared" si="24"/>
        <v>9.195467405725578</v>
      </c>
      <c r="P141" s="64">
        <f t="shared" si="25"/>
        <v>9.650263007703611</v>
      </c>
      <c r="Q141" s="64">
        <f t="shared" si="26"/>
        <v>0.8168845531168024</v>
      </c>
      <c r="R141" s="64">
        <f t="shared" si="27"/>
        <v>0.8449372006372335</v>
      </c>
      <c r="S141" s="64">
        <f t="shared" si="28"/>
        <v>0.4017857714911483</v>
      </c>
      <c r="T141" s="64">
        <f t="shared" si="29"/>
        <v>12.409584231623159</v>
      </c>
      <c r="U141" s="67">
        <f t="shared" si="30"/>
        <v>35.8691085828413</v>
      </c>
    </row>
    <row r="142" spans="1:21" ht="13.5">
      <c r="A142" s="50">
        <v>39691</v>
      </c>
      <c r="B142" s="54">
        <v>4954.527</v>
      </c>
      <c r="C142" s="54">
        <v>18691.105</v>
      </c>
      <c r="D142" s="54">
        <v>23944.309</v>
      </c>
      <c r="E142" s="54">
        <v>1550.851</v>
      </c>
      <c r="F142" s="54">
        <v>1816.668</v>
      </c>
      <c r="G142" s="54">
        <v>598.108</v>
      </c>
      <c r="H142" s="54">
        <v>26102.458</v>
      </c>
      <c r="I142" s="62">
        <f t="shared" si="11"/>
        <v>77658.026</v>
      </c>
      <c r="J142" s="65">
        <v>200754.222</v>
      </c>
      <c r="K142" s="66">
        <f t="shared" si="20"/>
        <v>22.999999970112704</v>
      </c>
      <c r="L142" s="72">
        <v>46173.471</v>
      </c>
      <c r="M142" s="72">
        <f t="shared" si="21"/>
        <v>31484.555</v>
      </c>
      <c r="N142" s="64">
        <f t="shared" si="23"/>
        <v>2.4679565643207244</v>
      </c>
      <c r="O142" s="64">
        <f t="shared" si="24"/>
        <v>9.310441799824263</v>
      </c>
      <c r="P142" s="64">
        <f t="shared" si="25"/>
        <v>11.927175808038548</v>
      </c>
      <c r="Q142" s="64">
        <f t="shared" si="26"/>
        <v>0.7725122712487711</v>
      </c>
      <c r="R142" s="64">
        <f t="shared" si="27"/>
        <v>0.9049214417019832</v>
      </c>
      <c r="S142" s="64">
        <f t="shared" si="28"/>
        <v>0.29793047141992357</v>
      </c>
      <c r="T142" s="64">
        <f t="shared" si="29"/>
        <v>13.002196287558027</v>
      </c>
      <c r="U142" s="67">
        <f t="shared" si="30"/>
        <v>38.683134644112236</v>
      </c>
    </row>
    <row r="143" spans="1:21" ht="13.5">
      <c r="A143" s="50">
        <v>39721</v>
      </c>
      <c r="B143" s="54">
        <v>5019.818</v>
      </c>
      <c r="C143" s="54">
        <v>18985.089</v>
      </c>
      <c r="D143" s="54">
        <v>26966.221</v>
      </c>
      <c r="E143" s="54">
        <v>1585.048</v>
      </c>
      <c r="F143" s="54">
        <v>1921.431</v>
      </c>
      <c r="G143" s="54">
        <v>532.922</v>
      </c>
      <c r="H143" s="54">
        <v>26234.725</v>
      </c>
      <c r="I143" s="62">
        <f aca="true" t="shared" si="31" ref="I143:I206">SUM(B143:H143)</f>
        <v>81245.25399999999</v>
      </c>
      <c r="J143" s="65">
        <v>204453.939</v>
      </c>
      <c r="K143" s="66">
        <f t="shared" si="20"/>
        <v>23.00000001467323</v>
      </c>
      <c r="L143" s="72">
        <v>47024.406</v>
      </c>
      <c r="M143" s="72">
        <f t="shared" si="21"/>
        <v>34220.84799999998</v>
      </c>
      <c r="N143" s="64">
        <f t="shared" si="23"/>
        <v>2.4552317380395396</v>
      </c>
      <c r="O143" s="64">
        <f t="shared" si="24"/>
        <v>9.285753599494113</v>
      </c>
      <c r="P143" s="64">
        <f t="shared" si="25"/>
        <v>13.189386877011941</v>
      </c>
      <c r="Q143" s="64">
        <f t="shared" si="26"/>
        <v>0.7752592137635459</v>
      </c>
      <c r="R143" s="64">
        <f t="shared" si="27"/>
        <v>0.9397867360237064</v>
      </c>
      <c r="S143" s="64">
        <f t="shared" si="28"/>
        <v>0.2606562644899691</v>
      </c>
      <c r="T143" s="64">
        <f t="shared" si="29"/>
        <v>12.831606536081457</v>
      </c>
      <c r="U143" s="67">
        <f t="shared" si="30"/>
        <v>39.737680964904264</v>
      </c>
    </row>
    <row r="144" spans="1:21" ht="13.5">
      <c r="A144" s="50">
        <v>39752</v>
      </c>
      <c r="B144" s="54">
        <v>5204.149</v>
      </c>
      <c r="C144" s="54">
        <v>18882.76</v>
      </c>
      <c r="D144" s="54">
        <v>23138.4</v>
      </c>
      <c r="E144" s="54">
        <v>1388.091</v>
      </c>
      <c r="F144" s="54">
        <v>1889.338</v>
      </c>
      <c r="G144" s="54">
        <v>351.764</v>
      </c>
      <c r="H144" s="54">
        <v>26447.414</v>
      </c>
      <c r="I144" s="62">
        <f t="shared" si="31"/>
        <v>77301.91600000001</v>
      </c>
      <c r="J144" s="65">
        <v>205410.838</v>
      </c>
      <c r="K144" s="66">
        <f aca="true" t="shared" si="32" ref="K144:K207">L144/J144*100</f>
        <v>23.0000001265756</v>
      </c>
      <c r="L144" s="72">
        <v>47244.493</v>
      </c>
      <c r="M144" s="72">
        <f aca="true" t="shared" si="33" ref="M144:M207">I144-L144</f>
        <v>30057.42300000001</v>
      </c>
      <c r="N144" s="64">
        <f t="shared" si="23"/>
        <v>2.5335318480128106</v>
      </c>
      <c r="O144" s="64">
        <f t="shared" si="24"/>
        <v>9.192679502139999</v>
      </c>
      <c r="P144" s="64">
        <f t="shared" si="25"/>
        <v>11.26444944448355</v>
      </c>
      <c r="Q144" s="64">
        <f t="shared" si="26"/>
        <v>0.6757632720431236</v>
      </c>
      <c r="R144" s="64">
        <f t="shared" si="27"/>
        <v>0.9197849628557575</v>
      </c>
      <c r="S144" s="64">
        <f t="shared" si="28"/>
        <v>0.171248997095275</v>
      </c>
      <c r="T144" s="64">
        <f t="shared" si="29"/>
        <v>12.875374180597035</v>
      </c>
      <c r="U144" s="67">
        <f t="shared" si="30"/>
        <v>37.63283220722756</v>
      </c>
    </row>
    <row r="145" spans="1:21" ht="13.5">
      <c r="A145" s="50">
        <v>39782</v>
      </c>
      <c r="B145" s="54">
        <v>5083.364</v>
      </c>
      <c r="C145" s="54">
        <v>18899.451</v>
      </c>
      <c r="D145" s="54">
        <v>19954.708</v>
      </c>
      <c r="E145" s="54">
        <v>1245.982</v>
      </c>
      <c r="F145" s="54">
        <v>1486.947</v>
      </c>
      <c r="G145" s="54">
        <v>649.877</v>
      </c>
      <c r="H145" s="54">
        <v>25753.319</v>
      </c>
      <c r="I145" s="62">
        <f t="shared" si="31"/>
        <v>73073.648</v>
      </c>
      <c r="J145" s="65">
        <v>205151.33</v>
      </c>
      <c r="K145" s="66">
        <f t="shared" si="32"/>
        <v>23.00100905999488</v>
      </c>
      <c r="L145" s="72">
        <v>47186.876</v>
      </c>
      <c r="M145" s="72">
        <f t="shared" si="33"/>
        <v>25886.772000000004</v>
      </c>
      <c r="N145" s="64">
        <f t="shared" si="23"/>
        <v>2.47786061148129</v>
      </c>
      <c r="O145" s="64">
        <f t="shared" si="24"/>
        <v>9.212443809162728</v>
      </c>
      <c r="P145" s="64">
        <f t="shared" si="25"/>
        <v>9.726823608699004</v>
      </c>
      <c r="Q145" s="64">
        <f t="shared" si="26"/>
        <v>0.6073477564098658</v>
      </c>
      <c r="R145" s="64">
        <f t="shared" si="27"/>
        <v>0.7248049525196839</v>
      </c>
      <c r="S145" s="64">
        <f t="shared" si="28"/>
        <v>0.31677932577868245</v>
      </c>
      <c r="T145" s="64">
        <f t="shared" si="29"/>
        <v>12.553327828778881</v>
      </c>
      <c r="U145" s="67">
        <f t="shared" si="30"/>
        <v>35.61938789283014</v>
      </c>
    </row>
    <row r="146" spans="1:21" ht="13.5">
      <c r="A146" s="50">
        <v>39813</v>
      </c>
      <c r="B146" s="54">
        <v>6655.152</v>
      </c>
      <c r="C146" s="54">
        <v>22287.808</v>
      </c>
      <c r="D146" s="54">
        <v>16807.96</v>
      </c>
      <c r="E146" s="54">
        <v>938.781</v>
      </c>
      <c r="F146" s="54">
        <v>1293.625</v>
      </c>
      <c r="G146" s="54">
        <v>817.669</v>
      </c>
      <c r="H146" s="54">
        <v>25067.99</v>
      </c>
      <c r="I146" s="62">
        <f t="shared" si="31"/>
        <v>73868.985</v>
      </c>
      <c r="J146" s="65">
        <v>199848.798</v>
      </c>
      <c r="K146" s="66">
        <f t="shared" si="32"/>
        <v>25.000000250189142</v>
      </c>
      <c r="L146" s="72">
        <v>49962.2</v>
      </c>
      <c r="M146" s="72">
        <f t="shared" si="33"/>
        <v>23906.785000000003</v>
      </c>
      <c r="N146" s="64">
        <f t="shared" si="23"/>
        <v>3.330093584050478</v>
      </c>
      <c r="O146" s="64">
        <f t="shared" si="24"/>
        <v>11.152335276992758</v>
      </c>
      <c r="P146" s="64">
        <f t="shared" si="25"/>
        <v>8.410338299858076</v>
      </c>
      <c r="Q146" s="64">
        <f t="shared" si="26"/>
        <v>0.4697456323955473</v>
      </c>
      <c r="R146" s="64">
        <f t="shared" si="27"/>
        <v>0.6473018666842318</v>
      </c>
      <c r="S146" s="64">
        <f t="shared" si="28"/>
        <v>0.4091438168169518</v>
      </c>
      <c r="T146" s="64">
        <f t="shared" si="29"/>
        <v>12.543477994798849</v>
      </c>
      <c r="U146" s="67">
        <f t="shared" si="30"/>
        <v>36.96243647159689</v>
      </c>
    </row>
    <row r="147" spans="1:21" ht="13.5">
      <c r="A147" s="50">
        <v>39844</v>
      </c>
      <c r="B147" s="54">
        <v>5459.496855999999</v>
      </c>
      <c r="C147" s="54">
        <v>27417.509597</v>
      </c>
      <c r="D147" s="54">
        <v>17802.754879</v>
      </c>
      <c r="E147" s="54">
        <v>731.2268920000001</v>
      </c>
      <c r="F147" s="54">
        <v>1478.903887</v>
      </c>
      <c r="G147" s="54">
        <v>737.6713199999999</v>
      </c>
      <c r="H147" s="54">
        <v>23234.526145</v>
      </c>
      <c r="I147" s="62">
        <f t="shared" si="31"/>
        <v>76862.089576</v>
      </c>
      <c r="J147" s="65">
        <v>207437.460814</v>
      </c>
      <c r="K147" s="66">
        <f t="shared" si="32"/>
        <v>25</v>
      </c>
      <c r="L147" s="72">
        <v>51859.3652035</v>
      </c>
      <c r="M147" s="72">
        <f t="shared" si="33"/>
        <v>25002.7243725</v>
      </c>
      <c r="N147" s="64">
        <f t="shared" si="23"/>
        <v>2.6318760529445973</v>
      </c>
      <c r="O147" s="64">
        <f t="shared" si="24"/>
        <v>13.217241229916555</v>
      </c>
      <c r="P147" s="64">
        <f t="shared" si="25"/>
        <v>8.582227534573875</v>
      </c>
      <c r="Q147" s="64">
        <f t="shared" si="26"/>
        <v>0.3525047448665306</v>
      </c>
      <c r="R147" s="64">
        <f t="shared" si="27"/>
        <v>0.7129396403121555</v>
      </c>
      <c r="S147" s="64">
        <f t="shared" si="28"/>
        <v>0.35561142963538167</v>
      </c>
      <c r="T147" s="64">
        <f t="shared" si="29"/>
        <v>11.200737829043025</v>
      </c>
      <c r="U147" s="67">
        <f t="shared" si="30"/>
        <v>37.053138461292114</v>
      </c>
    </row>
    <row r="148" spans="1:21" ht="13.5">
      <c r="A148" s="50">
        <v>39872</v>
      </c>
      <c r="B148" s="54">
        <f>('[128]JAN09'!$B$20)/1000</f>
        <v>4678.469354</v>
      </c>
      <c r="C148" s="54">
        <f>('[128]JAN09'!$D$20+'[128]JAN09'!$E$20)/1000</f>
        <v>28614.236484000005</v>
      </c>
      <c r="D148" s="54">
        <f>('[128]JAN09'!$G$20)/1000</f>
        <v>17999.497270000003</v>
      </c>
      <c r="E148" s="54">
        <f>('[128]JAN09'!$L$20)/1000</f>
        <v>749.132018</v>
      </c>
      <c r="F148" s="54">
        <f>('[128]JAN09'!$M$20)/1000</f>
        <v>1368.378857</v>
      </c>
      <c r="G148" s="54">
        <f>('[128]JAN09'!$P$20)/1000</f>
        <v>560.101105</v>
      </c>
      <c r="H148" s="54">
        <f>('[128]JAN09'!$Q$20)/1000</f>
        <v>20346.503609</v>
      </c>
      <c r="I148" s="62">
        <f t="shared" si="31"/>
        <v>74316.31869700001</v>
      </c>
      <c r="J148" s="65">
        <v>207954.48023500002</v>
      </c>
      <c r="K148" s="66">
        <f t="shared" si="32"/>
        <v>27</v>
      </c>
      <c r="L148" s="72">
        <v>56147.70966345001</v>
      </c>
      <c r="M148" s="72">
        <f t="shared" si="33"/>
        <v>18168.609033549998</v>
      </c>
      <c r="N148" s="64">
        <f t="shared" si="23"/>
        <v>2.24975646050668</v>
      </c>
      <c r="O148" s="64">
        <f t="shared" si="24"/>
        <v>13.759855739421598</v>
      </c>
      <c r="P148" s="64">
        <f t="shared" si="25"/>
        <v>8.655498669545171</v>
      </c>
      <c r="Q148" s="64">
        <f t="shared" si="26"/>
        <v>0.36023846043299457</v>
      </c>
      <c r="R148" s="64">
        <f t="shared" si="27"/>
        <v>0.6580184545452717</v>
      </c>
      <c r="S148" s="64">
        <f t="shared" si="28"/>
        <v>0.26933832075512626</v>
      </c>
      <c r="T148" s="64">
        <f t="shared" si="29"/>
        <v>9.784114093626322</v>
      </c>
      <c r="U148" s="67">
        <f t="shared" si="30"/>
        <v>35.736820198833165</v>
      </c>
    </row>
    <row r="149" spans="1:21" ht="13.5">
      <c r="A149" s="50">
        <v>39903</v>
      </c>
      <c r="B149" s="54">
        <f>('[129]MAR09'!$B$20)/1000</f>
        <v>5110.180812</v>
      </c>
      <c r="C149" s="54">
        <f>('[129]MAR09'!$D$20+'[129]MAR09'!$E$20)/1000</f>
        <v>29530.383646000002</v>
      </c>
      <c r="D149" s="54">
        <f>('[129]MAR09'!$G$20)/1000</f>
        <v>18284.023361000003</v>
      </c>
      <c r="E149" s="54">
        <f>('[129]MAR09'!$L$20)/1000</f>
        <v>617.484519</v>
      </c>
      <c r="F149" s="54">
        <f>('[129]MAR09'!$M$20)/1000</f>
        <v>2941.1997579999997</v>
      </c>
      <c r="G149" s="54">
        <f>('[129]MAR09'!$P$20)/1000</f>
        <v>199.149958</v>
      </c>
      <c r="H149" s="54">
        <f>('[129]MAR09'!$Q$20)/1000</f>
        <v>23285.679530999998</v>
      </c>
      <c r="I149" s="62">
        <f t="shared" si="31"/>
        <v>79968.10158500001</v>
      </c>
      <c r="J149" s="65">
        <v>206621.499503</v>
      </c>
      <c r="K149" s="66">
        <f t="shared" si="32"/>
        <v>28.000000000000004</v>
      </c>
      <c r="L149" s="72">
        <v>57854.01986084</v>
      </c>
      <c r="M149" s="72">
        <f t="shared" si="33"/>
        <v>22114.08172416001</v>
      </c>
      <c r="N149" s="64">
        <f t="shared" si="23"/>
        <v>2.47320865654922</v>
      </c>
      <c r="O149" s="64">
        <f t="shared" si="24"/>
        <v>14.292018844617493</v>
      </c>
      <c r="P149" s="64">
        <f t="shared" si="25"/>
        <v>8.849042043049607</v>
      </c>
      <c r="Q149" s="64">
        <f t="shared" si="26"/>
        <v>0.2988481452730114</v>
      </c>
      <c r="R149" s="64">
        <f t="shared" si="27"/>
        <v>1.423472274218635</v>
      </c>
      <c r="S149" s="64">
        <f t="shared" si="28"/>
        <v>0.09638394769132361</v>
      </c>
      <c r="T149" s="64">
        <f t="shared" si="29"/>
        <v>11.269727297019209</v>
      </c>
      <c r="U149" s="67">
        <f t="shared" si="30"/>
        <v>38.7027012084185</v>
      </c>
    </row>
    <row r="150" spans="1:21" ht="13.5">
      <c r="A150" s="50">
        <v>39933</v>
      </c>
      <c r="B150" s="54">
        <f>('[130]APR09'!$B$20)/1000</f>
        <v>5188.274865</v>
      </c>
      <c r="C150" s="54">
        <f>('[130]APR09'!$D$20+'[130]APR09'!$E$20)/1000</f>
        <v>29955.72819</v>
      </c>
      <c r="D150" s="54">
        <f>('[130]APR09'!$G$20)/1000</f>
        <v>15827.481418</v>
      </c>
      <c r="E150" s="54">
        <f>('[130]APR09'!$L$20)/1000</f>
        <v>464.87422399999997</v>
      </c>
      <c r="F150" s="54">
        <f>('[130]APR09'!$M$20)/1000</f>
        <v>4073.5666610000003</v>
      </c>
      <c r="G150" s="54">
        <f>('[130]APR09'!$P$20)/1000</f>
        <v>314.999523</v>
      </c>
      <c r="H150" s="54">
        <f>('[130]APR09'!$Q$20)/1000</f>
        <v>23433.995757999997</v>
      </c>
      <c r="I150" s="62">
        <f t="shared" si="31"/>
        <v>79258.92063899999</v>
      </c>
      <c r="J150" s="65">
        <f>('[130]APR09'!$I$20)/1000</f>
        <v>210239.38107499998</v>
      </c>
      <c r="K150" s="66">
        <f t="shared" si="32"/>
        <v>28.000000000000004</v>
      </c>
      <c r="L150" s="72">
        <f>('[130]APR09'!$I$23)/1000</f>
        <v>58867.026701</v>
      </c>
      <c r="M150" s="72">
        <f t="shared" si="33"/>
        <v>20391.893937999987</v>
      </c>
      <c r="N150" s="64">
        <f t="shared" si="23"/>
        <v>2.467794015788676</v>
      </c>
      <c r="O150" s="64">
        <f t="shared" si="24"/>
        <v>14.248390590207126</v>
      </c>
      <c r="P150" s="64">
        <f t="shared" si="25"/>
        <v>7.528314313460505</v>
      </c>
      <c r="Q150" s="64">
        <f t="shared" si="26"/>
        <v>0.22111662506947857</v>
      </c>
      <c r="R150" s="64">
        <f t="shared" si="27"/>
        <v>1.937584975836098</v>
      </c>
      <c r="S150" s="64">
        <f t="shared" si="28"/>
        <v>0.14982898132088218</v>
      </c>
      <c r="T150" s="64">
        <f t="shared" si="29"/>
        <v>11.146339776200275</v>
      </c>
      <c r="U150" s="67">
        <f t="shared" si="30"/>
        <v>37.69936927788304</v>
      </c>
    </row>
    <row r="151" spans="1:21" ht="13.5">
      <c r="A151" s="50">
        <v>39964</v>
      </c>
      <c r="B151" s="54">
        <f>('[131]MAY09'!$B$20)/1000</f>
        <v>5291.925875</v>
      </c>
      <c r="C151" s="54">
        <f>('[131]MAY09'!$D$20+'[131]MAY09'!$E$20)/1000</f>
        <v>30223.812753</v>
      </c>
      <c r="D151" s="54">
        <f>('[131]MAY09'!$G$20)/1000</f>
        <v>16566.740089</v>
      </c>
      <c r="E151" s="54">
        <f>('[131]MAY09'!$L$20)/1000</f>
        <v>413.387808</v>
      </c>
      <c r="F151" s="54">
        <f>('[131]MAY09'!$M$20)/1000</f>
        <v>4076.0373719999993</v>
      </c>
      <c r="G151" s="54">
        <f>('[131]MAY09'!$P$20)/1000</f>
        <v>324.366968</v>
      </c>
      <c r="H151" s="54">
        <f>('[131]MAY09'!$Q$20)/1000</f>
        <v>23370.110664</v>
      </c>
      <c r="I151" s="62">
        <f t="shared" si="31"/>
        <v>80266.381529</v>
      </c>
      <c r="J151" s="65">
        <f>('[131]MAY09'!$I$20)/1000</f>
        <v>211024.274731</v>
      </c>
      <c r="K151" s="66">
        <f t="shared" si="32"/>
        <v>28.000000000000004</v>
      </c>
      <c r="L151" s="72">
        <f>('[131]MAY09'!$I$23)/1000</f>
        <v>59086.79692468001</v>
      </c>
      <c r="M151" s="72">
        <f t="shared" si="33"/>
        <v>21179.584604319993</v>
      </c>
      <c r="N151" s="64">
        <f t="shared" si="23"/>
        <v>2.507733236731083</v>
      </c>
      <c r="O151" s="64">
        <f t="shared" si="24"/>
        <v>14.322434133005476</v>
      </c>
      <c r="P151" s="64">
        <f t="shared" si="25"/>
        <v>7.850632402418252</v>
      </c>
      <c r="Q151" s="64">
        <f t="shared" si="26"/>
        <v>0.1958958553592755</v>
      </c>
      <c r="R151" s="64">
        <f t="shared" si="27"/>
        <v>1.9315490491299478</v>
      </c>
      <c r="S151" s="64">
        <f t="shared" si="28"/>
        <v>0.1537107370294161</v>
      </c>
      <c r="T151" s="64">
        <f t="shared" si="29"/>
        <v>11.074607740645332</v>
      </c>
      <c r="U151" s="67">
        <f t="shared" si="30"/>
        <v>38.036563154318785</v>
      </c>
    </row>
    <row r="152" spans="1:21" ht="13.5">
      <c r="A152" s="50">
        <v>39994</v>
      </c>
      <c r="B152" s="54">
        <f>('[132]MAY09'!$B$20)/1000</f>
        <v>5196.235389</v>
      </c>
      <c r="C152" s="54">
        <f>('[132]MAY09'!$D$20+'[132]MAY09'!$E$20)/1000</f>
        <v>31291.7574</v>
      </c>
      <c r="D152" s="54">
        <f>('[132]MAY09'!$G$20)/1000</f>
        <v>13835.500717</v>
      </c>
      <c r="E152" s="54">
        <f>('[132]MAY09'!$L$20)/1000</f>
        <v>359.80366100000003</v>
      </c>
      <c r="F152" s="54">
        <f>('[132]MAY09'!$M$20)/1000</f>
        <v>3926.635185</v>
      </c>
      <c r="G152" s="54">
        <f>('[132]MAY09'!$P$20)/1000</f>
        <v>195.51278299999998</v>
      </c>
      <c r="H152" s="54">
        <f>('[132]MAY09'!$Q$20)/1000</f>
        <v>23353.706981999996</v>
      </c>
      <c r="I152" s="62">
        <f t="shared" si="31"/>
        <v>78159.15211699999</v>
      </c>
      <c r="J152" s="65">
        <f>('[132]MAY09'!$I$20)/1000</f>
        <v>210209.73218800002</v>
      </c>
      <c r="K152" s="66">
        <f t="shared" si="32"/>
        <v>28.000000000000004</v>
      </c>
      <c r="L152" s="72">
        <f>('[132]MAY09'!$I$23)/1000</f>
        <v>58858.72501264002</v>
      </c>
      <c r="M152" s="72">
        <f t="shared" si="33"/>
        <v>19300.427104359973</v>
      </c>
      <c r="N152" s="64">
        <f t="shared" si="23"/>
        <v>2.471929027697335</v>
      </c>
      <c r="O152" s="64">
        <f t="shared" si="24"/>
        <v>14.885969871278068</v>
      </c>
      <c r="P152" s="64">
        <f t="shared" si="25"/>
        <v>6.581760308141342</v>
      </c>
      <c r="Q152" s="64">
        <f t="shared" si="26"/>
        <v>0.17116413082064696</v>
      </c>
      <c r="R152" s="64">
        <f t="shared" si="27"/>
        <v>1.8679607000727416</v>
      </c>
      <c r="S152" s="64">
        <f t="shared" si="28"/>
        <v>0.09300843541589413</v>
      </c>
      <c r="T152" s="64">
        <f t="shared" si="29"/>
        <v>11.109717299441552</v>
      </c>
      <c r="U152" s="67">
        <f t="shared" si="30"/>
        <v>37.18150977286758</v>
      </c>
    </row>
    <row r="153" spans="1:21" ht="13.5">
      <c r="A153" s="50">
        <v>40025</v>
      </c>
      <c r="B153" s="54">
        <f>('[133]MAY09'!$B$20)/1000</f>
        <v>4930.610337000001</v>
      </c>
      <c r="C153" s="54">
        <f>('[133]MAY09'!$D$20+'[133]MAY09'!$E$20)/1000</f>
        <v>29376.61674300001</v>
      </c>
      <c r="D153" s="54">
        <f>('[133]MAY09'!$G$20)/1000</f>
        <v>16704.076165</v>
      </c>
      <c r="E153" s="54">
        <f>('[133]MAY09'!$L$20)/1000</f>
        <v>420.401256</v>
      </c>
      <c r="F153" s="54">
        <f>('[133]MAY09'!$M$20)/1000</f>
        <v>3339.552791</v>
      </c>
      <c r="G153" s="54">
        <f>('[133]MAY09'!$P$20)/1000</f>
        <v>149.19985</v>
      </c>
      <c r="H153" s="54">
        <f>('[133]MAY09'!$Q$20)/1000</f>
        <v>19164.867096</v>
      </c>
      <c r="I153" s="62">
        <f t="shared" si="31"/>
        <v>74085.324238</v>
      </c>
      <c r="J153" s="65">
        <f>('[133]MAY09'!$I$20)/1000</f>
        <v>206153.863196</v>
      </c>
      <c r="K153" s="66">
        <f t="shared" si="32"/>
        <v>28.000000000000004</v>
      </c>
      <c r="L153" s="72">
        <f>('[133]MAY09'!$I$23)/1000</f>
        <v>57723.08169488</v>
      </c>
      <c r="M153" s="72">
        <f t="shared" si="33"/>
        <v>16362.242543120003</v>
      </c>
      <c r="N153" s="64">
        <f t="shared" si="23"/>
        <v>2.391713771724104</v>
      </c>
      <c r="O153" s="64">
        <f t="shared" si="24"/>
        <v>14.249850227191866</v>
      </c>
      <c r="P153" s="64">
        <f t="shared" si="25"/>
        <v>8.102722843044015</v>
      </c>
      <c r="Q153" s="64">
        <f t="shared" si="26"/>
        <v>0.20392596553007844</v>
      </c>
      <c r="R153" s="64">
        <f t="shared" si="27"/>
        <v>1.6199321900773371</v>
      </c>
      <c r="S153" s="64">
        <f t="shared" si="28"/>
        <v>0.07237305558428891</v>
      </c>
      <c r="T153" s="64">
        <f t="shared" si="29"/>
        <v>9.296389987016191</v>
      </c>
      <c r="U153" s="67">
        <f t="shared" si="30"/>
        <v>35.93690804016788</v>
      </c>
    </row>
    <row r="154" spans="1:21" ht="13.5">
      <c r="A154" s="50">
        <v>40056</v>
      </c>
      <c r="B154" s="54">
        <f>('[134]MAY09'!$B$20)/1000</f>
        <v>5225.083027</v>
      </c>
      <c r="C154" s="54">
        <f>('[134]MAY09'!$D$20+'[134]MAY09'!$E$20)/1000</f>
        <v>29543.237058999995</v>
      </c>
      <c r="D154" s="54">
        <f>('[134]MAY09'!$G$20)/1000</f>
        <v>14277.565694</v>
      </c>
      <c r="E154" s="54">
        <f>('[134]MAY09'!$L$20)/1000</f>
        <v>406.428689</v>
      </c>
      <c r="F154" s="54">
        <f>('[134]MAY09'!$M$20)/1000</f>
        <v>2966.533247</v>
      </c>
      <c r="G154" s="54">
        <f>('[134]MAY09'!$P$20)/1000</f>
        <v>65.191983</v>
      </c>
      <c r="H154" s="54">
        <f>('[134]MAY09'!$Q$20)/1000</f>
        <v>20325.096241</v>
      </c>
      <c r="I154" s="62">
        <f t="shared" si="31"/>
        <v>72809.13594</v>
      </c>
      <c r="J154" s="65">
        <f>('[134]MAY09'!$I$20)/1000</f>
        <v>207484.48324999996</v>
      </c>
      <c r="K154" s="66">
        <f t="shared" si="32"/>
        <v>28.000000000000004</v>
      </c>
      <c r="L154" s="72">
        <f>('[134]MAY09'!$I$23)/1000</f>
        <v>58095.655309999995</v>
      </c>
      <c r="M154" s="72">
        <f t="shared" si="33"/>
        <v>14713.480629999998</v>
      </c>
      <c r="N154" s="64">
        <f t="shared" si="23"/>
        <v>2.5183006194753608</v>
      </c>
      <c r="O154" s="64">
        <f t="shared" si="24"/>
        <v>14.2387693750588</v>
      </c>
      <c r="P154" s="64">
        <f t="shared" si="25"/>
        <v>6.881269129314519</v>
      </c>
      <c r="Q154" s="64">
        <f t="shared" si="26"/>
        <v>0.19588389581417054</v>
      </c>
      <c r="R154" s="64">
        <f t="shared" si="27"/>
        <v>1.4297614937429304</v>
      </c>
      <c r="S154" s="64">
        <f t="shared" si="28"/>
        <v>0.03142017271790372</v>
      </c>
      <c r="T154" s="64">
        <f t="shared" si="29"/>
        <v>9.795959641237415</v>
      </c>
      <c r="U154" s="67">
        <f t="shared" si="30"/>
        <v>35.0913643273611</v>
      </c>
    </row>
    <row r="155" spans="1:21" ht="13.5">
      <c r="A155" s="50">
        <v>40086</v>
      </c>
      <c r="B155" s="54">
        <f>('[135]MAY09'!$B$20)/1000</f>
        <v>5217.028387</v>
      </c>
      <c r="C155" s="54">
        <f>('[135]MAY09'!$D$20+'[134]MAY09'!$E$20)/1000</f>
        <v>29160.109432000005</v>
      </c>
      <c r="D155" s="54">
        <f>('[135]MAY09'!$G$20)/1000</f>
        <v>13667.217667</v>
      </c>
      <c r="E155" s="54">
        <f>('[135]MAY09'!$L$20)/1000</f>
        <v>470.424308</v>
      </c>
      <c r="F155" s="54">
        <f>('[135]MAY09'!$M$20)/1000</f>
        <v>3212.281179</v>
      </c>
      <c r="G155" s="54">
        <f>('[135]MAY09'!$P$20)/1000</f>
        <v>106.847545</v>
      </c>
      <c r="H155" s="54">
        <f>('[135]MAY09'!$Q$20)/1000</f>
        <v>21835.878302000005</v>
      </c>
      <c r="I155" s="62">
        <f t="shared" si="31"/>
        <v>73669.78682000001</v>
      </c>
      <c r="J155" s="65">
        <f>('[135]MAY09'!$I$20)/1000</f>
        <v>203939.707916</v>
      </c>
      <c r="K155" s="66">
        <f t="shared" si="32"/>
        <v>28.000000000000004</v>
      </c>
      <c r="L155" s="72">
        <f>('[135]MAY09'!$I$23)/1000</f>
        <v>57103.11821648001</v>
      </c>
      <c r="M155" s="72">
        <f t="shared" si="33"/>
        <v>16566.668603519996</v>
      </c>
      <c r="N155" s="64">
        <f t="shared" si="23"/>
        <v>2.558122908143432</v>
      </c>
      <c r="O155" s="64">
        <f t="shared" si="24"/>
        <v>14.298397173350203</v>
      </c>
      <c r="P155" s="64">
        <f t="shared" si="25"/>
        <v>6.701597156660312</v>
      </c>
      <c r="Q155" s="64">
        <f t="shared" si="26"/>
        <v>0.2306683248726439</v>
      </c>
      <c r="R155" s="64">
        <f t="shared" si="27"/>
        <v>1.5751131605636577</v>
      </c>
      <c r="S155" s="64">
        <f t="shared" si="28"/>
        <v>0.052391731895589974</v>
      </c>
      <c r="T155" s="64">
        <f t="shared" si="29"/>
        <v>10.707026368299942</v>
      </c>
      <c r="U155" s="67">
        <f t="shared" si="30"/>
        <v>36.12331682378578</v>
      </c>
    </row>
    <row r="156" spans="1:21" ht="13.5">
      <c r="A156" s="50">
        <v>40117</v>
      </c>
      <c r="B156" s="54">
        <f>('[136]OCT09'!$B$20)/1000</f>
        <v>5315.557739</v>
      </c>
      <c r="C156" s="54">
        <f>('[136]OCT09'!$D$20+'[136]OCT09'!$E$20)/1000</f>
        <v>30035.950228</v>
      </c>
      <c r="D156" s="54">
        <f>('[136]OCT09'!$G$20)/1000</f>
        <v>14924.965907</v>
      </c>
      <c r="E156" s="54">
        <f>('[136]OCT09'!$L$20)/1000</f>
        <v>501.713168</v>
      </c>
      <c r="F156" s="54">
        <f>('[136]OCT09'!$M$20)/1000</f>
        <v>3510.487698</v>
      </c>
      <c r="G156" s="54">
        <f>('[136]OCT09'!$P$20)/1000</f>
        <v>169.279429</v>
      </c>
      <c r="H156" s="54">
        <f>('[136]OCT09'!$Q$20)/1000</f>
        <v>20875.43056</v>
      </c>
      <c r="I156" s="62">
        <f t="shared" si="31"/>
        <v>75333.384729</v>
      </c>
      <c r="J156" s="65">
        <f>('[136]OCT09'!$I$20)/1000</f>
        <v>210064.080491</v>
      </c>
      <c r="K156" s="66">
        <f t="shared" si="32"/>
        <v>28.000000000000004</v>
      </c>
      <c r="L156" s="72">
        <f>('[136]OCT09'!$I$23)/1000</f>
        <v>58817.942537480005</v>
      </c>
      <c r="M156" s="72">
        <f t="shared" si="33"/>
        <v>16515.442191519993</v>
      </c>
      <c r="N156" s="64">
        <f t="shared" si="23"/>
        <v>2.530445817569339</v>
      </c>
      <c r="O156" s="64">
        <f t="shared" si="24"/>
        <v>14.29847033238358</v>
      </c>
      <c r="P156" s="64">
        <f t="shared" si="25"/>
        <v>7.104958578408385</v>
      </c>
      <c r="Q156" s="64">
        <f t="shared" si="26"/>
        <v>0.23883815206640976</v>
      </c>
      <c r="R156" s="64">
        <f t="shared" si="27"/>
        <v>1.6711508649144817</v>
      </c>
      <c r="S156" s="64">
        <f t="shared" si="28"/>
        <v>0.0805846618823786</v>
      </c>
      <c r="T156" s="64">
        <f t="shared" si="29"/>
        <v>9.93764879326639</v>
      </c>
      <c r="U156" s="67">
        <f t="shared" si="30"/>
        <v>35.862097200490965</v>
      </c>
    </row>
    <row r="157" spans="1:21" ht="13.5">
      <c r="A157" s="50">
        <v>40147</v>
      </c>
      <c r="B157" s="54">
        <f>('[137]OCT09'!$B$20)/1000</f>
        <v>5400.802527</v>
      </c>
      <c r="C157" s="54">
        <f>('[137]OCT09'!$D$20+'[137]OCT09'!$E$20)/1000</f>
        <v>30100.759172000002</v>
      </c>
      <c r="D157" s="54">
        <f>('[137]OCT09'!$G$20)/1000</f>
        <v>11211.955128</v>
      </c>
      <c r="E157" s="54">
        <f>('[137]OCT09'!$L$20)/1000</f>
        <v>567.7127419999999</v>
      </c>
      <c r="F157" s="54">
        <f>('[137]OCT09'!$M$20)/1000</f>
        <v>3711.481121</v>
      </c>
      <c r="G157" s="54">
        <f>('[137]OCT09'!$P$20)/1000</f>
        <v>288.32513800000004</v>
      </c>
      <c r="H157" s="54">
        <f>('[137]OCT09'!$Q$20)/1000</f>
        <v>22958.046923</v>
      </c>
      <c r="I157" s="62">
        <f t="shared" si="31"/>
        <v>74239.08275100001</v>
      </c>
      <c r="J157" s="65">
        <f>('[137]OCT09'!$I$20)/1000</f>
        <v>212055.838217</v>
      </c>
      <c r="K157" s="66">
        <f t="shared" si="32"/>
        <v>28.000000000000004</v>
      </c>
      <c r="L157" s="72">
        <f>('[137]OCT09'!$I$23)/1000</f>
        <v>59375.634700760005</v>
      </c>
      <c r="M157" s="72">
        <f t="shared" si="33"/>
        <v>14863.448050240004</v>
      </c>
      <c r="N157" s="64">
        <f t="shared" si="23"/>
        <v>2.5468775452780865</v>
      </c>
      <c r="O157" s="64">
        <f t="shared" si="24"/>
        <v>14.194732587931593</v>
      </c>
      <c r="P157" s="64">
        <f t="shared" si="25"/>
        <v>5.287265477938237</v>
      </c>
      <c r="Q157" s="64">
        <f t="shared" si="26"/>
        <v>0.2677185154501857</v>
      </c>
      <c r="R157" s="64">
        <f t="shared" si="27"/>
        <v>1.7502376507087647</v>
      </c>
      <c r="S157" s="64">
        <f t="shared" si="28"/>
        <v>0.1359666116360128</v>
      </c>
      <c r="T157" s="64">
        <f t="shared" si="29"/>
        <v>10.826415870477794</v>
      </c>
      <c r="U157" s="67">
        <f t="shared" si="30"/>
        <v>35.00921425942068</v>
      </c>
    </row>
    <row r="158" spans="1:21" ht="13.5">
      <c r="A158" s="50">
        <v>40178</v>
      </c>
      <c r="B158" s="54">
        <v>7044.254878999999</v>
      </c>
      <c r="C158" s="54">
        <f>('[138]OCT09'!$D$20+'[138]OCT09'!$E$20)/1000</f>
        <v>29908.694362000002</v>
      </c>
      <c r="D158" s="54">
        <f>('[138]OCT09'!$G$20)/1000</f>
        <v>15213.392608</v>
      </c>
      <c r="E158" s="54">
        <f>('[138]OCT09'!$L$20)/1000</f>
        <v>552.582613</v>
      </c>
      <c r="F158" s="54">
        <f>('[138]OCT09'!$M$20)/1000</f>
        <v>2279.944705</v>
      </c>
      <c r="G158" s="54">
        <f>('[138]OCT09'!$P$20)/1000</f>
        <v>320.139033</v>
      </c>
      <c r="H158" s="54">
        <f>('[138]OCT09'!$Q$20)/1000</f>
        <v>20983.875396</v>
      </c>
      <c r="I158" s="62">
        <f t="shared" si="31"/>
        <v>76302.883596</v>
      </c>
      <c r="J158" s="65">
        <v>208548.81408</v>
      </c>
      <c r="K158" s="66">
        <f t="shared" si="32"/>
        <v>28.000000000000004</v>
      </c>
      <c r="L158" s="72">
        <f>('[138]OCT09'!$I$23)/1000</f>
        <v>58393.66794240001</v>
      </c>
      <c r="M158" s="72">
        <f t="shared" si="33"/>
        <v>17909.21565359999</v>
      </c>
      <c r="N158" s="64">
        <f t="shared" si="23"/>
        <v>3.3777487108115607</v>
      </c>
      <c r="O158" s="64">
        <f t="shared" si="24"/>
        <v>14.341339937098338</v>
      </c>
      <c r="P158" s="64">
        <f t="shared" si="25"/>
        <v>7.294883298719738</v>
      </c>
      <c r="Q158" s="64">
        <f t="shared" si="26"/>
        <v>0.26496559831216665</v>
      </c>
      <c r="R158" s="64">
        <f t="shared" si="27"/>
        <v>1.0932427091747476</v>
      </c>
      <c r="S158" s="64">
        <f t="shared" si="28"/>
        <v>0.15350796139132855</v>
      </c>
      <c r="T158" s="64">
        <f t="shared" si="29"/>
        <v>10.061853139069166</v>
      </c>
      <c r="U158" s="67">
        <f t="shared" si="30"/>
        <v>36.58754135457705</v>
      </c>
    </row>
    <row r="159" spans="1:21" ht="13.5">
      <c r="A159" s="50">
        <v>40209</v>
      </c>
      <c r="B159" s="54">
        <f>('[139]JAN10'!$B$20)/1000</f>
        <v>6224.710412</v>
      </c>
      <c r="C159" s="54">
        <f>('[139]JAN10'!$D$20+'[139]JAN10'!$E$20)/1000</f>
        <v>30156.656615</v>
      </c>
      <c r="D159" s="54">
        <f>('[139]JAN10'!$G$20)/1000</f>
        <v>18559.328854000003</v>
      </c>
      <c r="E159" s="54">
        <f>('[139]JAN10'!$L$20)/1000</f>
        <v>555.937516</v>
      </c>
      <c r="F159" s="54">
        <f>('[139]JAN10'!$M$20)/1000</f>
        <v>897.216408</v>
      </c>
      <c r="G159" s="54">
        <f>('[139]JAN10'!$P$20)/1000</f>
        <v>448.660418</v>
      </c>
      <c r="H159" s="54">
        <f>('[139]JAN10'!$Q$20)/1000</f>
        <v>19989.916834</v>
      </c>
      <c r="I159" s="62">
        <f t="shared" si="31"/>
        <v>76832.42705700001</v>
      </c>
      <c r="J159" s="65">
        <f>('[139]JAN10'!$I$20)/1000</f>
        <v>211944.439542</v>
      </c>
      <c r="K159" s="66">
        <f t="shared" si="32"/>
        <v>28.000000000000004</v>
      </c>
      <c r="L159" s="72">
        <f>('[139]JAN10'!$I$23)/1000</f>
        <v>59344.443071760004</v>
      </c>
      <c r="M159" s="72">
        <f t="shared" si="33"/>
        <v>17487.983985240004</v>
      </c>
      <c r="N159" s="64">
        <f t="shared" si="23"/>
        <v>2.9369538665186257</v>
      </c>
      <c r="O159" s="64">
        <f t="shared" si="24"/>
        <v>14.22856701509454</v>
      </c>
      <c r="P159" s="64">
        <f t="shared" si="25"/>
        <v>8.756695336808868</v>
      </c>
      <c r="Q159" s="64">
        <f t="shared" si="26"/>
        <v>0.26230342121800865</v>
      </c>
      <c r="R159" s="64">
        <f t="shared" si="27"/>
        <v>0.42332623112870243</v>
      </c>
      <c r="S159" s="64">
        <f t="shared" si="28"/>
        <v>0.21168775126610062</v>
      </c>
      <c r="T159" s="64">
        <f t="shared" si="29"/>
        <v>9.431677885580337</v>
      </c>
      <c r="U159" s="67">
        <f t="shared" si="30"/>
        <v>36.25121150761518</v>
      </c>
    </row>
    <row r="160" spans="1:21" ht="13.5">
      <c r="A160" s="50">
        <v>40237</v>
      </c>
      <c r="B160" s="54">
        <f>('[140]FEB09'!$B$20)/1000</f>
        <v>5873.430421999999</v>
      </c>
      <c r="C160" s="54">
        <f>('[140]FEB09'!$D$20+'[140]FEB09'!$E$20)/1000</f>
        <v>31159.700510999995</v>
      </c>
      <c r="D160" s="54">
        <f>('[140]FEB09'!$G$20)/1000</f>
        <v>17717.382695</v>
      </c>
      <c r="E160" s="54">
        <f>('[140]FEB09'!$L$20)/1000</f>
        <v>635.041861</v>
      </c>
      <c r="F160" s="54">
        <f>('[140]FEB09'!$M$20)/1000</f>
        <v>0</v>
      </c>
      <c r="G160" s="54">
        <f>('[140]FEB09'!$P$20)/1000</f>
        <v>451.70401899999996</v>
      </c>
      <c r="H160" s="54">
        <f>('[140]FEB09'!$Q$20)/1000</f>
        <v>20034.818179</v>
      </c>
      <c r="I160" s="62">
        <f t="shared" si="31"/>
        <v>75872.07768699998</v>
      </c>
      <c r="J160" s="65">
        <f>('[140]FEB09'!$I$20)/1000</f>
        <v>212820.35233300002</v>
      </c>
      <c r="K160" s="66">
        <f t="shared" si="32"/>
        <v>28.000000000000004</v>
      </c>
      <c r="L160" s="72">
        <f>('[140]FEB09'!$I$23)/1000</f>
        <v>59589.69865324001</v>
      </c>
      <c r="M160" s="72">
        <f t="shared" si="33"/>
        <v>16282.379033759971</v>
      </c>
      <c r="N160" s="64">
        <f aca="true" t="shared" si="34" ref="N160:N223">B160/$J160*100</f>
        <v>2.759806737285089</v>
      </c>
      <c r="O160" s="64">
        <f aca="true" t="shared" si="35" ref="O160:O223">C160/$J160*100</f>
        <v>14.641316100372023</v>
      </c>
      <c r="P160" s="64">
        <f aca="true" t="shared" si="36" ref="P160:P223">D160/$J160*100</f>
        <v>8.325041520125675</v>
      </c>
      <c r="Q160" s="64">
        <f aca="true" t="shared" si="37" ref="Q160:Q223">E160/$J160*100</f>
        <v>0.29839338862025283</v>
      </c>
      <c r="R160" s="64">
        <f aca="true" t="shared" si="38" ref="R160:R223">F160/$J160*100</f>
        <v>0</v>
      </c>
      <c r="S160" s="64">
        <f aca="true" t="shared" si="39" ref="S160:S223">G160/$J160*100</f>
        <v>0.21224662681378265</v>
      </c>
      <c r="T160" s="64">
        <f aca="true" t="shared" si="40" ref="T160:T223">H160/$J160*100</f>
        <v>9.41395780966076</v>
      </c>
      <c r="U160" s="67">
        <f aca="true" t="shared" si="41" ref="U160:U223">I160/$J160*100</f>
        <v>35.65076218287758</v>
      </c>
    </row>
    <row r="161" spans="1:21" ht="13.5">
      <c r="A161" s="50">
        <v>40268</v>
      </c>
      <c r="B161" s="54">
        <f>('[141]MAR10'!$B$20)/1000</f>
        <v>5970.592040999999</v>
      </c>
      <c r="C161" s="54">
        <f>('[141]MAR10'!$D$20+'[141]MAR10'!$E$20)/1000</f>
        <v>30470.44606</v>
      </c>
      <c r="D161" s="54">
        <f>('[141]MAR10'!$G$20)/1000</f>
        <v>23793.843</v>
      </c>
      <c r="E161" s="54">
        <f>('[141]MAR10'!$L$20)/1000</f>
        <v>556.83693</v>
      </c>
      <c r="F161" s="54">
        <f>('[141]MAR10'!$M$20)/1000</f>
        <v>0</v>
      </c>
      <c r="G161" s="54">
        <f>('[141]MAR10'!$P$20)/1000</f>
        <v>239.816045</v>
      </c>
      <c r="H161" s="54">
        <f>('[141]MAR10'!$Q$20)/1000</f>
        <v>28491.97483</v>
      </c>
      <c r="I161" s="62">
        <f t="shared" si="31"/>
        <v>89523.508906</v>
      </c>
      <c r="J161" s="65">
        <f>('[141]MAR10'!$I$20)/1000</f>
        <v>212389.54208799996</v>
      </c>
      <c r="K161" s="66">
        <f t="shared" si="32"/>
        <v>28.000000000000007</v>
      </c>
      <c r="L161" s="72">
        <f>('[141]MAR10'!$I$23)/1000</f>
        <v>59469.07178464</v>
      </c>
      <c r="M161" s="72">
        <f t="shared" si="33"/>
        <v>30054.437121360002</v>
      </c>
      <c r="N161" s="64">
        <f t="shared" si="34"/>
        <v>2.8111516142947313</v>
      </c>
      <c r="O161" s="64">
        <f t="shared" si="35"/>
        <v>14.346490773719495</v>
      </c>
      <c r="P161" s="64">
        <f t="shared" si="36"/>
        <v>11.202925890833848</v>
      </c>
      <c r="Q161" s="64">
        <f t="shared" si="37"/>
        <v>0.26217718844616383</v>
      </c>
      <c r="R161" s="64">
        <f t="shared" si="38"/>
        <v>0</v>
      </c>
      <c r="S161" s="64">
        <f t="shared" si="39"/>
        <v>0.11291330196504512</v>
      </c>
      <c r="T161" s="64">
        <f t="shared" si="40"/>
        <v>13.414961278175758</v>
      </c>
      <c r="U161" s="67">
        <f t="shared" si="41"/>
        <v>42.15062004743505</v>
      </c>
    </row>
    <row r="162" spans="1:21" ht="13.5">
      <c r="A162" s="50">
        <v>40298</v>
      </c>
      <c r="B162" s="54">
        <f>('[142]APR10'!$B$20)/1000</f>
        <v>6114.933160999999</v>
      </c>
      <c r="C162" s="54">
        <f>('[142]APR10'!$D$20+'[142]APR10'!$E$20)/1000</f>
        <v>32344.236865</v>
      </c>
      <c r="D162" s="54">
        <f>('[142]APR10'!$G$20)/1000</f>
        <v>21685.767132</v>
      </c>
      <c r="E162" s="54">
        <f>('[142]APR10'!$L$20)/1000</f>
        <v>479.19719699999996</v>
      </c>
      <c r="F162" s="54">
        <f>('[142]APR10'!$M$20)/1000</f>
        <v>0</v>
      </c>
      <c r="G162" s="54">
        <f>('[142]APR10'!$P$20)/1000</f>
        <v>240.055376</v>
      </c>
      <c r="H162" s="54">
        <f>('[142]APR10'!$Q$20)/1000</f>
        <v>24773.706869</v>
      </c>
      <c r="I162" s="62">
        <f t="shared" si="31"/>
        <v>85637.89660000001</v>
      </c>
      <c r="J162" s="65">
        <f>('[142]APR10'!$I$20)/1000</f>
        <v>221718.54613</v>
      </c>
      <c r="K162" s="66">
        <f t="shared" si="32"/>
        <v>28.000000000000004</v>
      </c>
      <c r="L162" s="72">
        <f>('[142]APR10'!$I$23)/1000</f>
        <v>62081.19291640001</v>
      </c>
      <c r="M162" s="72">
        <f t="shared" si="33"/>
        <v>23556.703683599997</v>
      </c>
      <c r="N162" s="64">
        <f t="shared" si="34"/>
        <v>2.7579709806569976</v>
      </c>
      <c r="O162" s="64">
        <f t="shared" si="35"/>
        <v>14.58797084391652</v>
      </c>
      <c r="P162" s="64">
        <f t="shared" si="36"/>
        <v>9.780763725234337</v>
      </c>
      <c r="Q162" s="64">
        <f t="shared" si="37"/>
        <v>0.21612860329646616</v>
      </c>
      <c r="R162" s="64">
        <f t="shared" si="38"/>
        <v>0</v>
      </c>
      <c r="S162" s="64">
        <f t="shared" si="39"/>
        <v>0.10827031846909575</v>
      </c>
      <c r="T162" s="64">
        <f t="shared" si="40"/>
        <v>11.17349328750986</v>
      </c>
      <c r="U162" s="67">
        <f t="shared" si="41"/>
        <v>38.62459775908328</v>
      </c>
    </row>
    <row r="163" spans="1:21" ht="13.5">
      <c r="A163" s="50">
        <v>40329</v>
      </c>
      <c r="B163" s="54">
        <f>('[143]MAY10'!$B$20)/1000</f>
        <v>6037.861607999998</v>
      </c>
      <c r="C163" s="54">
        <f>('[143]MAY10'!$D$20+'[143]MAY10'!$E$20)/1000</f>
        <v>32595.550398000003</v>
      </c>
      <c r="D163" s="54">
        <f>('[143]MAY10'!$G$20)/1000</f>
        <v>21260.929035</v>
      </c>
      <c r="E163" s="54">
        <f>('[143]MAY10'!$L$20)/1000</f>
        <v>352.87620000000004</v>
      </c>
      <c r="F163" s="54">
        <f>('[143]MAY10'!$M$20)/1000</f>
        <v>0</v>
      </c>
      <c r="G163" s="54">
        <f>('[143]MAY10'!$P$20)/1000</f>
        <v>222.07781100000003</v>
      </c>
      <c r="H163" s="54">
        <f>('[143]MAY10'!$Q$20)/1000</f>
        <v>25708.338263999998</v>
      </c>
      <c r="I163" s="62">
        <f t="shared" si="31"/>
        <v>86177.63331599999</v>
      </c>
      <c r="J163" s="65">
        <f>('[143]MAY10'!$I$20)/1000</f>
        <v>218721.181</v>
      </c>
      <c r="K163" s="66">
        <f t="shared" si="32"/>
        <v>28.000000000000004</v>
      </c>
      <c r="L163" s="72">
        <f>('[143]MAY10'!$I$23)/1000</f>
        <v>61241.930680000005</v>
      </c>
      <c r="M163" s="72">
        <f t="shared" si="33"/>
        <v>24935.702635999987</v>
      </c>
      <c r="N163" s="64">
        <f t="shared" si="34"/>
        <v>2.7605289896454965</v>
      </c>
      <c r="O163" s="64">
        <f t="shared" si="35"/>
        <v>14.902786391776113</v>
      </c>
      <c r="P163" s="64">
        <f t="shared" si="36"/>
        <v>9.720562470353524</v>
      </c>
      <c r="Q163" s="64">
        <f t="shared" si="37"/>
        <v>0.1613360893474693</v>
      </c>
      <c r="R163" s="64">
        <f t="shared" si="38"/>
        <v>0</v>
      </c>
      <c r="S163" s="64">
        <f t="shared" si="39"/>
        <v>0.10153466161103072</v>
      </c>
      <c r="T163" s="64">
        <f t="shared" si="40"/>
        <v>11.753931716380041</v>
      </c>
      <c r="U163" s="67">
        <f t="shared" si="41"/>
        <v>39.40068031911367</v>
      </c>
    </row>
    <row r="164" spans="1:21" ht="13.5">
      <c r="A164" s="50">
        <v>40359</v>
      </c>
      <c r="B164" s="54">
        <f>('[144]Jun10'!$B$20)/1000</f>
        <v>5781.327994000001</v>
      </c>
      <c r="C164" s="54">
        <f>('[144]Jun10'!$D$20+'[144]Jun10'!$E$20)/1000</f>
        <v>31268.471495</v>
      </c>
      <c r="D164" s="54">
        <f>('[144]Jun10'!$G$20)/1000</f>
        <v>23538.040107999994</v>
      </c>
      <c r="E164" s="54">
        <f>('[144]Jun10'!$L$20)/1000</f>
        <v>255.199</v>
      </c>
      <c r="F164" s="54">
        <f>('[144]Jun10'!$M$20)/1000</f>
        <v>0</v>
      </c>
      <c r="G164" s="54">
        <f>('[144]Jun10'!$P$20)/1000</f>
        <v>200.257102</v>
      </c>
      <c r="H164" s="54">
        <f>('[144]Jun10'!$Q$20)/1000</f>
        <v>30164.253043999994</v>
      </c>
      <c r="I164" s="62">
        <f t="shared" si="31"/>
        <v>91207.54874299999</v>
      </c>
      <c r="J164" s="65">
        <f>('[144]Jun10'!$I$20)/1000</f>
        <v>216514.895231</v>
      </c>
      <c r="K164" s="66">
        <f t="shared" si="32"/>
        <v>28.000000000000004</v>
      </c>
      <c r="L164" s="72">
        <f>('[144]Jun10'!$I$23)/1000</f>
        <v>60624.17066468</v>
      </c>
      <c r="M164" s="72">
        <f t="shared" si="33"/>
        <v>30583.37807831999</v>
      </c>
      <c r="N164" s="64">
        <f t="shared" si="34"/>
        <v>2.6701756421108556</v>
      </c>
      <c r="O164" s="64">
        <f t="shared" si="35"/>
        <v>14.441718414633614</v>
      </c>
      <c r="P164" s="64">
        <f t="shared" si="36"/>
        <v>10.871326004101117</v>
      </c>
      <c r="Q164" s="64">
        <f t="shared" si="37"/>
        <v>0.1178667175427944</v>
      </c>
      <c r="R164" s="64">
        <f t="shared" si="38"/>
        <v>0</v>
      </c>
      <c r="S164" s="64">
        <f t="shared" si="39"/>
        <v>0.09249114329355745</v>
      </c>
      <c r="T164" s="64">
        <f t="shared" si="40"/>
        <v>13.93172188537778</v>
      </c>
      <c r="U164" s="67">
        <f t="shared" si="41"/>
        <v>42.12529980705972</v>
      </c>
    </row>
    <row r="165" spans="1:21" ht="13.5">
      <c r="A165" s="50">
        <v>40390</v>
      </c>
      <c r="B165" s="54">
        <f>('[145]Jun10'!$B$20)/1000</f>
        <v>6066.583939000001</v>
      </c>
      <c r="C165" s="54">
        <f>('[145]Jun10'!$D$20+'[145]Jun10'!$E$20)/1000</f>
        <v>27294.952365</v>
      </c>
      <c r="D165" s="54">
        <f>('[145]Jun10'!$G$20)/1000</f>
        <v>24166.217058999995</v>
      </c>
      <c r="E165" s="54">
        <f>('[145]Jun10'!$L$20)/1000</f>
        <v>193.553789</v>
      </c>
      <c r="F165" s="54">
        <f>('[145]Jun10'!$M$20)/1000</f>
        <v>0</v>
      </c>
      <c r="G165" s="54">
        <f>('[145]Jun10'!$P$20)/1000</f>
        <v>201.435219</v>
      </c>
      <c r="H165" s="54">
        <f>('[145]Jun10'!$Q$20)/1000</f>
        <v>30431.471974999997</v>
      </c>
      <c r="I165" s="62">
        <f t="shared" si="31"/>
        <v>88354.214346</v>
      </c>
      <c r="J165" s="65">
        <f>('[145]Jun10'!$I$20)/1000</f>
        <v>222507.070291</v>
      </c>
      <c r="K165" s="66">
        <f t="shared" si="32"/>
        <v>26</v>
      </c>
      <c r="L165" s="72">
        <f>('[145]Jun10'!$I$23)/1000</f>
        <v>57851.838275660004</v>
      </c>
      <c r="M165" s="72">
        <f t="shared" si="33"/>
        <v>30502.37607033999</v>
      </c>
      <c r="N165" s="64">
        <f t="shared" si="34"/>
        <v>2.7264679414752884</v>
      </c>
      <c r="O165" s="64">
        <f t="shared" si="35"/>
        <v>12.267004517790387</v>
      </c>
      <c r="P165" s="64">
        <f t="shared" si="36"/>
        <v>10.860876028521181</v>
      </c>
      <c r="Q165" s="64">
        <f t="shared" si="37"/>
        <v>0.08698770279383292</v>
      </c>
      <c r="R165" s="64">
        <f t="shared" si="38"/>
        <v>0</v>
      </c>
      <c r="S165" s="64">
        <f t="shared" si="39"/>
        <v>0.09052980596821407</v>
      </c>
      <c r="T165" s="64">
        <f t="shared" si="40"/>
        <v>13.676631459486208</v>
      </c>
      <c r="U165" s="67">
        <f t="shared" si="41"/>
        <v>39.708497456035104</v>
      </c>
    </row>
    <row r="166" spans="1:21" ht="13.5">
      <c r="A166" s="50">
        <v>40421</v>
      </c>
      <c r="B166" s="54">
        <f>('[146]Aug10'!$B$20)/1000</f>
        <v>6400.141284</v>
      </c>
      <c r="C166" s="54">
        <f>('[146]Aug10'!$D$20+'[146]Aug10'!$E$20)/1000</f>
        <v>27555.786534000003</v>
      </c>
      <c r="D166" s="54">
        <f>('[146]Aug10'!$G$20)/1000</f>
        <v>30279.094366999998</v>
      </c>
      <c r="E166" s="54">
        <f>('[146]Aug10'!$L$20)/1000</f>
        <v>138.806913</v>
      </c>
      <c r="F166" s="54">
        <f>('[146]Aug10'!$M$20)/1000</f>
        <v>0</v>
      </c>
      <c r="G166" s="54">
        <f>('[146]Aug10'!$P$20)/1000</f>
        <v>177.692478</v>
      </c>
      <c r="H166" s="54">
        <f>('[146]Aug10'!$Q$20)/1000</f>
        <v>30269.580463999995</v>
      </c>
      <c r="I166" s="62">
        <f t="shared" si="31"/>
        <v>94821.10204</v>
      </c>
      <c r="J166" s="65">
        <f>('[146]Aug10'!$I$20)/1000</f>
        <v>223304.13505500002</v>
      </c>
      <c r="K166" s="66">
        <f t="shared" si="32"/>
        <v>26</v>
      </c>
      <c r="L166" s="72">
        <f>('[146]Aug10'!$I$23)/1000</f>
        <v>58059.0751143</v>
      </c>
      <c r="M166" s="72">
        <f t="shared" si="33"/>
        <v>36762.026925699996</v>
      </c>
      <c r="N166" s="64">
        <f t="shared" si="34"/>
        <v>2.8661096143265055</v>
      </c>
      <c r="O166" s="64">
        <f t="shared" si="35"/>
        <v>12.34002519801659</v>
      </c>
      <c r="P166" s="64">
        <f t="shared" si="36"/>
        <v>13.559576207373961</v>
      </c>
      <c r="Q166" s="64">
        <f t="shared" si="37"/>
        <v>0.062160475875563934</v>
      </c>
      <c r="R166" s="64">
        <f t="shared" si="38"/>
        <v>0</v>
      </c>
      <c r="S166" s="64">
        <f t="shared" si="39"/>
        <v>0.07957419953563967</v>
      </c>
      <c r="T166" s="64">
        <f t="shared" si="40"/>
        <v>13.555315693793386</v>
      </c>
      <c r="U166" s="67">
        <f t="shared" si="41"/>
        <v>42.46276138892165</v>
      </c>
    </row>
    <row r="167" spans="1:21" ht="13.5">
      <c r="A167" s="50">
        <v>40451</v>
      </c>
      <c r="B167" s="54">
        <f>('[147]Sep10'!$B$20)/1000</f>
        <v>6647.583422000001</v>
      </c>
      <c r="C167" s="54">
        <f>('[147]Sep10'!$D$20+'[147]Sep10'!$E$20)/1000</f>
        <v>27575.056588999996</v>
      </c>
      <c r="D167" s="54">
        <f>('[147]Sep10'!$G$20)/1000</f>
        <v>32229.212167</v>
      </c>
      <c r="E167" s="54">
        <f>('[147]Sep10'!$L$20)/1000</f>
        <v>258.827044</v>
      </c>
      <c r="F167" s="54">
        <f>('[147]Sep10'!$M$20)/1000</f>
        <v>0</v>
      </c>
      <c r="G167" s="54">
        <f>('[147]Sep10'!$P$20)/1000</f>
        <v>129.13383100000001</v>
      </c>
      <c r="H167" s="54">
        <f>('[147]Sep10'!$Q$20)/1000</f>
        <v>30048.274794</v>
      </c>
      <c r="I167" s="62">
        <f t="shared" si="31"/>
        <v>96888.087847</v>
      </c>
      <c r="J167" s="65">
        <f>('[147]Sep10'!$I$20)/1000</f>
        <v>222166.898215</v>
      </c>
      <c r="K167" s="66">
        <f t="shared" si="32"/>
        <v>26</v>
      </c>
      <c r="L167" s="72">
        <f>('[147]Sep10'!$I$23)/1000</f>
        <v>57763.3935359</v>
      </c>
      <c r="M167" s="72">
        <f t="shared" si="33"/>
        <v>39124.6943111</v>
      </c>
      <c r="N167" s="64">
        <f t="shared" si="34"/>
        <v>2.9921574615345543</v>
      </c>
      <c r="O167" s="64">
        <f t="shared" si="35"/>
        <v>12.411865498664202</v>
      </c>
      <c r="P167" s="64">
        <f t="shared" si="36"/>
        <v>14.506757048842836</v>
      </c>
      <c r="Q167" s="64">
        <f t="shared" si="37"/>
        <v>0.11650117370298903</v>
      </c>
      <c r="R167" s="64">
        <f t="shared" si="38"/>
        <v>0</v>
      </c>
      <c r="S167" s="64">
        <f t="shared" si="39"/>
        <v>0.05812469455959723</v>
      </c>
      <c r="T167" s="64">
        <f t="shared" si="40"/>
        <v>13.52509083730424</v>
      </c>
      <c r="U167" s="67">
        <f t="shared" si="41"/>
        <v>43.61049671460842</v>
      </c>
    </row>
    <row r="168" spans="1:21" ht="13.5">
      <c r="A168" s="50">
        <v>40482</v>
      </c>
      <c r="B168" s="54">
        <f>('[148]Oct10'!$B$20)/1000</f>
        <v>6488.175084999999</v>
      </c>
      <c r="C168" s="54">
        <f>('[148]Oct10'!$D$20+'[148]Oct10'!$E$20)/1000</f>
        <v>28225.811176999996</v>
      </c>
      <c r="D168" s="54">
        <f>('[148]Oct10'!$G$20)/1000</f>
        <v>31022.015568</v>
      </c>
      <c r="E168" s="54">
        <f>('[148]Oct10'!$L$20)/1000</f>
        <v>191.978567</v>
      </c>
      <c r="F168" s="54">
        <f>('[148]Oct10'!$M$20)/1000</f>
        <v>0</v>
      </c>
      <c r="G168" s="54">
        <f>('[148]Oct10'!$P$20)/1000</f>
        <v>289.27394400000003</v>
      </c>
      <c r="H168" s="54">
        <f>('[148]Oct10'!$Q$20)/1000</f>
        <v>30546.990112000003</v>
      </c>
      <c r="I168" s="62">
        <f t="shared" si="31"/>
        <v>96764.24445299999</v>
      </c>
      <c r="J168" s="65">
        <f>('[148]Oct10'!$I$20)/1000</f>
        <v>230585.374705</v>
      </c>
      <c r="K168" s="66">
        <f t="shared" si="32"/>
        <v>26</v>
      </c>
      <c r="L168" s="72">
        <f>('[148]Oct10'!$I$23)/1000</f>
        <v>59952.1974233</v>
      </c>
      <c r="M168" s="72">
        <f t="shared" si="33"/>
        <v>36812.04702969999</v>
      </c>
      <c r="N168" s="64">
        <f t="shared" si="34"/>
        <v>2.8137843058349485</v>
      </c>
      <c r="O168" s="64">
        <f t="shared" si="35"/>
        <v>12.240937315781958</v>
      </c>
      <c r="P168" s="64">
        <f t="shared" si="36"/>
        <v>13.453592018872879</v>
      </c>
      <c r="Q168" s="64">
        <f t="shared" si="37"/>
        <v>0.08325704405390337</v>
      </c>
      <c r="R168" s="64">
        <f t="shared" si="38"/>
        <v>0</v>
      </c>
      <c r="S168" s="64">
        <f t="shared" si="39"/>
        <v>0.12545199120719752</v>
      </c>
      <c r="T168" s="64">
        <f t="shared" si="40"/>
        <v>13.247583525659584</v>
      </c>
      <c r="U168" s="67">
        <f t="shared" si="41"/>
        <v>41.96460620141047</v>
      </c>
    </row>
    <row r="169" spans="1:21" ht="13.5">
      <c r="A169" s="50">
        <v>40512</v>
      </c>
      <c r="B169" s="54">
        <f>('[149]Nov10'!$B$20)/1000</f>
        <v>6425.2479299999995</v>
      </c>
      <c r="C169" s="54">
        <f>('[149]Nov10'!$D$20+'[149]Nov10'!$E$20)/1000</f>
        <v>28398.500683999995</v>
      </c>
      <c r="D169" s="54">
        <f>('[149]Nov10'!$G$20)/1000</f>
        <v>26801.726937</v>
      </c>
      <c r="E169" s="54">
        <f>('[149]Nov10'!$L$20)/1000</f>
        <v>291.33037</v>
      </c>
      <c r="F169" s="54">
        <f>('[149]Nov10'!$M$20)/1000</f>
        <v>0</v>
      </c>
      <c r="G169" s="54">
        <f>('[149]Nov10'!$P$20)/1000</f>
        <v>289.24463399999996</v>
      </c>
      <c r="H169" s="54">
        <f>('[149]Nov10'!$Q$20)/1000</f>
        <v>36902.266799000005</v>
      </c>
      <c r="I169" s="62">
        <f t="shared" si="31"/>
        <v>99108.317354</v>
      </c>
      <c r="J169" s="65">
        <f>('[149]Nov10'!$I$20)/1000</f>
        <v>228494.198424</v>
      </c>
      <c r="K169" s="66">
        <f t="shared" si="32"/>
        <v>26</v>
      </c>
      <c r="L169" s="72">
        <f>('[149]Nov10'!$I$23)/1000</f>
        <v>59408.49159024</v>
      </c>
      <c r="M169" s="72">
        <f t="shared" si="33"/>
        <v>39699.825763759996</v>
      </c>
      <c r="N169" s="64">
        <f t="shared" si="34"/>
        <v>2.8119960919432785</v>
      </c>
      <c r="O169" s="64">
        <f t="shared" si="35"/>
        <v>12.428543429055896</v>
      </c>
      <c r="P169" s="64">
        <f t="shared" si="36"/>
        <v>11.729718794551621</v>
      </c>
      <c r="Q169" s="64">
        <f t="shared" si="37"/>
        <v>0.12750011685609605</v>
      </c>
      <c r="R169" s="64">
        <f t="shared" si="38"/>
        <v>0</v>
      </c>
      <c r="S169" s="64">
        <f t="shared" si="39"/>
        <v>0.12658729893144585</v>
      </c>
      <c r="T169" s="64">
        <f t="shared" si="40"/>
        <v>16.15019858426478</v>
      </c>
      <c r="U169" s="67">
        <f t="shared" si="41"/>
        <v>43.37454431560312</v>
      </c>
    </row>
    <row r="170" spans="1:21" ht="13.5">
      <c r="A170" s="50">
        <v>40543</v>
      </c>
      <c r="B170" s="54">
        <f>('[150]Dec10'!$B$20)/1000</f>
        <v>7771.841919</v>
      </c>
      <c r="C170" s="54">
        <f>('[150]Dec10'!E20+'[150]Dec10'!$D$20)/1000</f>
        <v>28254.358987</v>
      </c>
      <c r="D170" s="54">
        <f>('[150]Dec10'!$G$20)/1000</f>
        <v>27182.699143000005</v>
      </c>
      <c r="E170" s="54">
        <f>('[150]Dec10'!$L$20)/1000</f>
        <v>412.685213</v>
      </c>
      <c r="F170" s="54">
        <v>0</v>
      </c>
      <c r="G170" s="54">
        <f>('[150]Dec10'!$P$20)/1000</f>
        <v>289.337902</v>
      </c>
      <c r="H170" s="54">
        <f>('[150]Dec10'!$Q$20)/1000</f>
        <v>37027.764243</v>
      </c>
      <c r="I170" s="62">
        <f t="shared" si="31"/>
        <v>100938.68740699999</v>
      </c>
      <c r="J170" s="65">
        <f>('[150]Dec10'!$I$20)/1000</f>
        <v>230681.936173</v>
      </c>
      <c r="K170" s="66">
        <f t="shared" si="32"/>
        <v>26</v>
      </c>
      <c r="L170" s="72">
        <f>('[150]Dec10'!$I$23)/1000</f>
        <v>59977.303404980004</v>
      </c>
      <c r="M170" s="72">
        <f t="shared" si="33"/>
        <v>40961.384002019986</v>
      </c>
      <c r="N170" s="64">
        <f t="shared" si="34"/>
        <v>3.36907260617559</v>
      </c>
      <c r="O170" s="64">
        <f t="shared" si="35"/>
        <v>12.248188764035097</v>
      </c>
      <c r="P170" s="64">
        <f t="shared" si="36"/>
        <v>11.783627098835485</v>
      </c>
      <c r="Q170" s="64">
        <f t="shared" si="37"/>
        <v>0.17889793186515765</v>
      </c>
      <c r="R170" s="64">
        <f t="shared" si="38"/>
        <v>0</v>
      </c>
      <c r="S170" s="64">
        <f t="shared" si="39"/>
        <v>0.12542720370745064</v>
      </c>
      <c r="T170" s="64">
        <f t="shared" si="40"/>
        <v>16.051436387819727</v>
      </c>
      <c r="U170" s="67">
        <f t="shared" si="41"/>
        <v>43.756649992438504</v>
      </c>
    </row>
    <row r="171" spans="1:21" ht="13.5">
      <c r="A171" s="50">
        <v>40574</v>
      </c>
      <c r="B171" s="54">
        <f>('[151]Jan11'!$B$20)/1000</f>
        <v>7195.456622</v>
      </c>
      <c r="C171" s="54">
        <f>('[151]Jan11'!$D$20+'[151]Jan11'!$E$20)/1000</f>
        <v>28551.203654999994</v>
      </c>
      <c r="D171" s="54">
        <f>('[151]Jan11'!$G$20)/1000</f>
        <v>26654.165336</v>
      </c>
      <c r="E171" s="54">
        <f>('[151]Jan11'!$L$20)/1000</f>
        <v>402.051951</v>
      </c>
      <c r="F171" s="54">
        <f>('[151]Jan11'!$M$20)/1000</f>
        <v>0</v>
      </c>
      <c r="G171" s="54">
        <f>('[151]Jan11'!$P$20)/1000</f>
        <v>289.28915500000005</v>
      </c>
      <c r="H171" s="54">
        <f>('[151]Jan11'!$Q$20)/1000</f>
        <v>36143.933053</v>
      </c>
      <c r="I171" s="62">
        <f t="shared" si="31"/>
        <v>99236.09977199999</v>
      </c>
      <c r="J171" s="65">
        <f>('[151]Jan11'!$I$20)/1000</f>
        <v>233159.74982</v>
      </c>
      <c r="K171" s="66">
        <f t="shared" si="32"/>
        <v>26</v>
      </c>
      <c r="L171" s="72">
        <f>('[151]Jan11'!$I$23)/1000</f>
        <v>60621.5349532</v>
      </c>
      <c r="M171" s="72">
        <f t="shared" si="33"/>
        <v>38614.56481879999</v>
      </c>
      <c r="N171" s="64">
        <f t="shared" si="34"/>
        <v>3.086062936486642</v>
      </c>
      <c r="O171" s="64">
        <f t="shared" si="35"/>
        <v>12.245339805451673</v>
      </c>
      <c r="P171" s="64">
        <f t="shared" si="36"/>
        <v>11.43171810596687</v>
      </c>
      <c r="Q171" s="64">
        <f t="shared" si="37"/>
        <v>0.17243625939313506</v>
      </c>
      <c r="R171" s="64">
        <f t="shared" si="38"/>
        <v>0</v>
      </c>
      <c r="S171" s="64">
        <f t="shared" si="39"/>
        <v>0.12407336824787818</v>
      </c>
      <c r="T171" s="64">
        <f t="shared" si="40"/>
        <v>15.501789258610554</v>
      </c>
      <c r="U171" s="67">
        <f t="shared" si="41"/>
        <v>42.56141973415675</v>
      </c>
    </row>
    <row r="172" spans="1:21" ht="13.5">
      <c r="A172" s="50">
        <v>40602</v>
      </c>
      <c r="B172" s="54">
        <f>('[152]Feb11'!$B$20)/1000</f>
        <v>6540.379365</v>
      </c>
      <c r="C172" s="54">
        <f>('[152]Feb11'!$D$20+'[152]Feb11'!$E$20)/1000</f>
        <v>28434.282786</v>
      </c>
      <c r="D172" s="54">
        <f>('[152]Feb11'!$G$20)/1000</f>
        <v>30550.260834</v>
      </c>
      <c r="E172" s="54">
        <f>('[152]Feb11'!$L$20)/1000</f>
        <v>442.34524400000004</v>
      </c>
      <c r="F172" s="54">
        <f>('[152]Feb11'!$M$20)/1000</f>
        <v>0</v>
      </c>
      <c r="G172" s="54">
        <f>('[152]Feb11'!$P$20)/1000</f>
        <v>397.301344</v>
      </c>
      <c r="H172" s="54">
        <f>('[152]Feb11'!$Q$20)/1000</f>
        <v>32033.216955999997</v>
      </c>
      <c r="I172" s="62">
        <f t="shared" si="31"/>
        <v>98397.786529</v>
      </c>
      <c r="J172" s="65">
        <f>('[152]Feb11'!$I$20)/1000</f>
        <v>232178.972353</v>
      </c>
      <c r="K172" s="66">
        <f t="shared" si="32"/>
        <v>26</v>
      </c>
      <c r="L172" s="72">
        <f>('[152]Feb11'!$I$23)/1000</f>
        <v>60366.53281178</v>
      </c>
      <c r="M172" s="72">
        <f t="shared" si="33"/>
        <v>38031.25371722</v>
      </c>
      <c r="N172" s="64">
        <f t="shared" si="34"/>
        <v>2.816955945112956</v>
      </c>
      <c r="O172" s="64">
        <f t="shared" si="35"/>
        <v>12.246708863354396</v>
      </c>
      <c r="P172" s="64">
        <f t="shared" si="36"/>
        <v>13.15806531676436</v>
      </c>
      <c r="Q172" s="64">
        <f t="shared" si="37"/>
        <v>0.19051908082678035</v>
      </c>
      <c r="R172" s="64">
        <f t="shared" si="38"/>
        <v>0</v>
      </c>
      <c r="S172" s="64">
        <f t="shared" si="39"/>
        <v>0.171118572872289</v>
      </c>
      <c r="T172" s="64">
        <f t="shared" si="40"/>
        <v>13.796777818146843</v>
      </c>
      <c r="U172" s="67">
        <f t="shared" si="41"/>
        <v>42.38014559707763</v>
      </c>
    </row>
    <row r="173" spans="1:21" ht="13.5">
      <c r="A173" s="50">
        <v>40633</v>
      </c>
      <c r="B173" s="54">
        <f>('[153]Mar11'!$B$20)/1000</f>
        <v>6677.971546999999</v>
      </c>
      <c r="C173" s="54">
        <f>('[153]Mar11'!$D$20+'[153]Mar11'!$E$20)/1000</f>
        <v>28025.639893999996</v>
      </c>
      <c r="D173" s="54">
        <f>('[153]Mar11'!$G$20)/1000</f>
        <v>37172.880451</v>
      </c>
      <c r="E173" s="54">
        <f>('[153]Mar11'!$L$20)/1000</f>
        <v>772.9622139999999</v>
      </c>
      <c r="F173" s="54">
        <f>('[153]Mar11'!$M$20)/1000</f>
        <v>0</v>
      </c>
      <c r="G173" s="54">
        <f>('[153]Mar11'!$P$20)/1000</f>
        <v>365.166553</v>
      </c>
      <c r="H173" s="54">
        <f>('[153]Mar11'!$Q$20)/1000</f>
        <v>33809.38219399999</v>
      </c>
      <c r="I173" s="62">
        <f t="shared" si="31"/>
        <v>106824.00285299998</v>
      </c>
      <c r="J173" s="65">
        <f>('[153]Mar11'!$I$20)/1000</f>
        <v>229120.740809</v>
      </c>
      <c r="K173" s="66">
        <f t="shared" si="32"/>
        <v>26</v>
      </c>
      <c r="L173" s="72">
        <f>('[153]Mar11'!$I$23)/1000</f>
        <v>59571.39261034001</v>
      </c>
      <c r="M173" s="72">
        <f t="shared" si="33"/>
        <v>47252.610242659975</v>
      </c>
      <c r="N173" s="64">
        <f t="shared" si="34"/>
        <v>2.914608046142318</v>
      </c>
      <c r="O173" s="64">
        <f t="shared" si="35"/>
        <v>12.231821438358029</v>
      </c>
      <c r="P173" s="64">
        <f t="shared" si="36"/>
        <v>16.224144667019957</v>
      </c>
      <c r="Q173" s="64">
        <f t="shared" si="37"/>
        <v>0.33736021072154176</v>
      </c>
      <c r="R173" s="64">
        <f t="shared" si="38"/>
        <v>0</v>
      </c>
      <c r="S173" s="64">
        <f t="shared" si="39"/>
        <v>0.15937734476182178</v>
      </c>
      <c r="T173" s="64">
        <f t="shared" si="40"/>
        <v>14.756142143492903</v>
      </c>
      <c r="U173" s="67">
        <f t="shared" si="41"/>
        <v>46.623453850496574</v>
      </c>
    </row>
    <row r="174" spans="1:21" ht="13.5">
      <c r="A174" s="50">
        <v>40663</v>
      </c>
      <c r="B174" s="54">
        <f>('[154]Apr11'!$B$20)/1000</f>
        <v>6516.584120000001</v>
      </c>
      <c r="C174" s="54">
        <f>('[154]Apr11'!$D$20+'[154]Apr11'!$E$20)/1000</f>
        <v>29751.358548000004</v>
      </c>
      <c r="D174" s="54">
        <f>('[154]Apr11'!$G$20)/1000</f>
        <v>36917.03926</v>
      </c>
      <c r="E174" s="54">
        <f>('[154]Apr11'!$L$20)/1000</f>
        <v>638.804817</v>
      </c>
      <c r="F174" s="54">
        <f>('[154]Apr11'!$M$20)/1000</f>
        <v>0</v>
      </c>
      <c r="G174" s="54">
        <f>('[154]Apr11'!$P$20)/1000</f>
        <v>365.32087199999995</v>
      </c>
      <c r="H174" s="54">
        <f>('[154]Apr11'!$Q$20)/1000</f>
        <v>33475.33051</v>
      </c>
      <c r="I174" s="62">
        <f t="shared" si="31"/>
        <v>107664.43812699999</v>
      </c>
      <c r="J174" s="65">
        <f>('[154]Apr11'!$I$20)/1000</f>
        <v>240015.28587599998</v>
      </c>
      <c r="K174" s="66">
        <f t="shared" si="32"/>
        <v>26</v>
      </c>
      <c r="L174" s="72">
        <f>('[154]Apr11'!$I$23)/1000</f>
        <v>62403.97432776</v>
      </c>
      <c r="M174" s="72">
        <f t="shared" si="33"/>
        <v>45260.46379923999</v>
      </c>
      <c r="N174" s="64">
        <f t="shared" si="34"/>
        <v>2.715070457373573</v>
      </c>
      <c r="O174" s="64">
        <f t="shared" si="35"/>
        <v>12.395609904350243</v>
      </c>
      <c r="P174" s="64">
        <f t="shared" si="36"/>
        <v>15.381120050442366</v>
      </c>
      <c r="Q174" s="64">
        <f t="shared" si="37"/>
        <v>0.266151722240736</v>
      </c>
      <c r="R174" s="64">
        <f t="shared" si="38"/>
        <v>0</v>
      </c>
      <c r="S174" s="64">
        <f t="shared" si="39"/>
        <v>0.1522073357397483</v>
      </c>
      <c r="T174" s="64">
        <f t="shared" si="40"/>
        <v>13.947166068120548</v>
      </c>
      <c r="U174" s="67">
        <f t="shared" si="41"/>
        <v>44.857325538267204</v>
      </c>
    </row>
    <row r="175" spans="1:21" ht="13.5">
      <c r="A175" s="50">
        <v>40694</v>
      </c>
      <c r="B175" s="54">
        <f>('[155]May11'!$B$20)/1000</f>
        <v>6459.3890710000005</v>
      </c>
      <c r="C175" s="54">
        <f>('[155]May11'!$D$20+'[155]May11'!$E$20)/1000</f>
        <v>29431.898785</v>
      </c>
      <c r="D175" s="54">
        <f>('[155]May11'!$G$20)/1000</f>
        <v>24042.130859</v>
      </c>
      <c r="E175" s="54">
        <f>('[155]May11'!$L$20)/1000</f>
        <v>731.2860069999999</v>
      </c>
      <c r="F175" s="54">
        <f>('[155]May11'!$M$20)/1000</f>
        <v>0</v>
      </c>
      <c r="G175" s="54">
        <f>('[155]May11'!$P$20)/1000</f>
        <v>325.07231199999995</v>
      </c>
      <c r="H175" s="54">
        <f>('[155]May11'!$Q$20)/1000</f>
        <v>47206.532079</v>
      </c>
      <c r="I175" s="62">
        <f t="shared" si="31"/>
        <v>108196.309113</v>
      </c>
      <c r="J175" s="65">
        <f>('[155]May11'!$I$20)/1000</f>
        <v>239951.38627799996</v>
      </c>
      <c r="K175" s="66">
        <f t="shared" si="32"/>
        <v>26</v>
      </c>
      <c r="L175" s="72">
        <f>('[155]May11'!$I$23)/1000</f>
        <v>62387.360432279995</v>
      </c>
      <c r="M175" s="72">
        <f t="shared" si="33"/>
        <v>45808.94868072</v>
      </c>
      <c r="N175" s="64">
        <f t="shared" si="34"/>
        <v>2.6919573882004415</v>
      </c>
      <c r="O175" s="64">
        <f t="shared" si="35"/>
        <v>12.265775681287854</v>
      </c>
      <c r="P175" s="64">
        <f t="shared" si="36"/>
        <v>10.019584063225857</v>
      </c>
      <c r="Q175" s="64">
        <f t="shared" si="37"/>
        <v>0.30476423509916944</v>
      </c>
      <c r="R175" s="64">
        <f t="shared" si="38"/>
        <v>0</v>
      </c>
      <c r="S175" s="64">
        <f t="shared" si="39"/>
        <v>0.1354742379455902</v>
      </c>
      <c r="T175" s="64">
        <f t="shared" si="40"/>
        <v>19.673373349178334</v>
      </c>
      <c r="U175" s="67">
        <f t="shared" si="41"/>
        <v>45.09092895493724</v>
      </c>
    </row>
    <row r="176" spans="1:21" ht="13.5">
      <c r="A176" s="50">
        <v>40724</v>
      </c>
      <c r="B176" s="54">
        <f>('[156]May11'!$B$20)/1000</f>
        <v>6292.8325429999995</v>
      </c>
      <c r="C176" s="54">
        <f>('[156]May11'!$D$20+'[156]May11'!$E$20)/1000</f>
        <v>29440.228176999997</v>
      </c>
      <c r="D176" s="54">
        <f>('[156]May11'!$G$20)/1000</f>
        <v>23094.086351999995</v>
      </c>
      <c r="E176" s="54">
        <f>('[156]May11'!$L$20)/1000</f>
        <v>737.9457</v>
      </c>
      <c r="F176" s="54">
        <f>('[156]May11'!$M$20)/1000</f>
        <v>0</v>
      </c>
      <c r="G176" s="54">
        <f>('[156]May11'!$P$20)/1000</f>
        <v>272.80718199999995</v>
      </c>
      <c r="H176" s="54">
        <f>('[156]May11'!$Q$20)/1000</f>
        <v>48677.207211999994</v>
      </c>
      <c r="I176" s="62">
        <f t="shared" si="31"/>
        <v>108515.10716599997</v>
      </c>
      <c r="J176" s="65">
        <f>('[156]May11'!$I$20)/1000</f>
        <v>240947.07345199998</v>
      </c>
      <c r="K176" s="66">
        <f t="shared" si="32"/>
        <v>26</v>
      </c>
      <c r="L176" s="72">
        <f>('[156]May11'!$I$23)/1000</f>
        <v>62646.23909752</v>
      </c>
      <c r="M176" s="72">
        <f t="shared" si="33"/>
        <v>45868.86806847997</v>
      </c>
      <c r="N176" s="64">
        <f t="shared" si="34"/>
        <v>2.6117073981617045</v>
      </c>
      <c r="O176" s="64">
        <f t="shared" si="35"/>
        <v>12.218545656195696</v>
      </c>
      <c r="P176" s="64">
        <f t="shared" si="36"/>
        <v>9.584713365111968</v>
      </c>
      <c r="Q176" s="64">
        <f t="shared" si="37"/>
        <v>0.30626879564362464</v>
      </c>
      <c r="R176" s="64">
        <f t="shared" si="38"/>
        <v>0</v>
      </c>
      <c r="S176" s="64">
        <f t="shared" si="39"/>
        <v>0.11322286595622294</v>
      </c>
      <c r="T176" s="64">
        <f t="shared" si="40"/>
        <v>20.202447995989946</v>
      </c>
      <c r="U176" s="67">
        <f t="shared" si="41"/>
        <v>45.03690607705916</v>
      </c>
    </row>
    <row r="177" spans="1:21" ht="13.5">
      <c r="A177" s="50">
        <v>40755</v>
      </c>
      <c r="B177" s="54">
        <f>('[157]Jul11'!$B$20)/1000</f>
        <v>6419.356170999999</v>
      </c>
      <c r="C177" s="54">
        <f>('[157]Jul11'!$D$20+'[157]Jul11'!$E$20)/1000</f>
        <v>29499.218477999995</v>
      </c>
      <c r="D177" s="54">
        <f>('[157]Jul11'!$G$20)/1000</f>
        <v>19253.107368999998</v>
      </c>
      <c r="E177" s="54">
        <f>('[157]Jul11'!$L$20)/1000</f>
        <v>888.522551</v>
      </c>
      <c r="F177" s="54">
        <f>('[157]Jul11'!$M$20)/1000</f>
        <v>0</v>
      </c>
      <c r="G177" s="54">
        <f>('[157]Jul11'!$P$20)/1000</f>
        <v>322.087238</v>
      </c>
      <c r="H177" s="54">
        <f>('[157]Jul11'!$Q$20)/1000</f>
        <v>47943.911738</v>
      </c>
      <c r="I177" s="62">
        <f t="shared" si="31"/>
        <v>104326.203545</v>
      </c>
      <c r="J177" s="65">
        <f>('[157]Jul11'!$I$20)/1000</f>
        <v>241239.419838</v>
      </c>
      <c r="K177" s="66">
        <f t="shared" si="32"/>
        <v>26</v>
      </c>
      <c r="L177" s="72">
        <f>('[157]Jul11'!$I$23)/1000</f>
        <v>62722.24915788</v>
      </c>
      <c r="M177" s="72">
        <f t="shared" si="33"/>
        <v>41603.95438711999</v>
      </c>
      <c r="N177" s="64">
        <f t="shared" si="34"/>
        <v>2.6609897235330786</v>
      </c>
      <c r="O177" s="64">
        <f t="shared" si="35"/>
        <v>12.228191602271995</v>
      </c>
      <c r="P177" s="64">
        <f t="shared" si="36"/>
        <v>7.9809126476630885</v>
      </c>
      <c r="Q177" s="64">
        <f t="shared" si="37"/>
        <v>0.36831565570696173</v>
      </c>
      <c r="R177" s="64">
        <f t="shared" si="38"/>
        <v>0</v>
      </c>
      <c r="S177" s="64">
        <f t="shared" si="39"/>
        <v>0.1335135187343312</v>
      </c>
      <c r="T177" s="64">
        <f t="shared" si="40"/>
        <v>19.87399562235553</v>
      </c>
      <c r="U177" s="67">
        <f t="shared" si="41"/>
        <v>43.245918770264986</v>
      </c>
    </row>
    <row r="178" spans="1:21" ht="13.5">
      <c r="A178" s="50">
        <v>40786</v>
      </c>
      <c r="B178" s="54">
        <f>('[158]Aug11'!$B$20)/1000</f>
        <v>6644.500387</v>
      </c>
      <c r="C178" s="54">
        <f>('[158]Aug11'!$D$20+'[158]Aug11'!$E$20)/1000</f>
        <v>31361.619028999998</v>
      </c>
      <c r="D178" s="54">
        <f>('[158]Aug11'!$G$20)/1000</f>
        <v>21038.672135000004</v>
      </c>
      <c r="E178" s="54">
        <f>('[158]Aug11'!$L$20)/1000</f>
        <v>759.608294</v>
      </c>
      <c r="F178" s="54">
        <f>('[158]Aug11'!$M$20)/1000</f>
        <v>0</v>
      </c>
      <c r="G178" s="54">
        <f>('[158]Aug11'!$P$20)/1000</f>
        <v>299.88854499999997</v>
      </c>
      <c r="H178" s="54">
        <f>('[158]Aug11'!$Q$20)/1000</f>
        <v>41811.86689799999</v>
      </c>
      <c r="I178" s="62">
        <f t="shared" si="31"/>
        <v>101916.155288</v>
      </c>
      <c r="J178" s="65">
        <f>('[158]Aug11'!$I$20)/1000</f>
        <v>239100.46059200002</v>
      </c>
      <c r="K178" s="66">
        <f t="shared" si="32"/>
        <v>26</v>
      </c>
      <c r="L178" s="72">
        <f>('[158]Aug11'!$I$23)/1000</f>
        <v>62166.11975392</v>
      </c>
      <c r="M178" s="72">
        <f t="shared" si="33"/>
        <v>39750.035534079994</v>
      </c>
      <c r="N178" s="64">
        <f t="shared" si="34"/>
        <v>2.778957585672805</v>
      </c>
      <c r="O178" s="64">
        <f t="shared" si="35"/>
        <v>13.116502975924973</v>
      </c>
      <c r="P178" s="64">
        <f t="shared" si="36"/>
        <v>8.799093102083273</v>
      </c>
      <c r="Q178" s="64">
        <f t="shared" si="37"/>
        <v>0.3176941993834936</v>
      </c>
      <c r="R178" s="64">
        <f t="shared" si="38"/>
        <v>0</v>
      </c>
      <c r="S178" s="64">
        <f t="shared" si="39"/>
        <v>0.12542365843105943</v>
      </c>
      <c r="T178" s="64">
        <f t="shared" si="40"/>
        <v>17.487154476606207</v>
      </c>
      <c r="U178" s="67">
        <f t="shared" si="41"/>
        <v>42.62482599810181</v>
      </c>
    </row>
    <row r="179" spans="1:21" ht="13.5">
      <c r="A179" s="50">
        <v>40816</v>
      </c>
      <c r="B179" s="54">
        <f>('[159]Sep11'!$B$20)/1000</f>
        <v>6717.459665</v>
      </c>
      <c r="C179" s="54">
        <f>('[159]Sep11'!$D$20+'[159]Sep11'!$E$20)/1000</f>
        <v>30273.508092</v>
      </c>
      <c r="D179" s="54">
        <f>('[159]Sep11'!$G$20)/1000</f>
        <v>21784.726481999995</v>
      </c>
      <c r="E179" s="54">
        <f>('[159]Sep11'!$L$20)/1000</f>
        <v>428.53856299999995</v>
      </c>
      <c r="F179" s="54">
        <f>('[159]Sep11'!$M$20)/1000</f>
        <v>0</v>
      </c>
      <c r="G179" s="54">
        <f>('[159]Sep11'!$P$20)/1000</f>
        <v>109.103182</v>
      </c>
      <c r="H179" s="54">
        <f>('[159]Sep11'!$Q$20)/1000</f>
        <v>39763.620324</v>
      </c>
      <c r="I179" s="62">
        <f t="shared" si="31"/>
        <v>99076.956308</v>
      </c>
      <c r="J179" s="65">
        <f>('[159]Sep11'!$I$20)/1000</f>
        <v>244787.28161200002</v>
      </c>
      <c r="K179" s="66">
        <f t="shared" si="32"/>
        <v>26</v>
      </c>
      <c r="L179" s="72">
        <f>('[159]Sep11'!$I$23)/1000</f>
        <v>63644.69321912</v>
      </c>
      <c r="M179" s="72">
        <f t="shared" si="33"/>
        <v>35432.26308887999</v>
      </c>
      <c r="N179" s="64">
        <f t="shared" si="34"/>
        <v>2.744202893534112</v>
      </c>
      <c r="O179" s="64">
        <f t="shared" si="35"/>
        <v>12.367271654245915</v>
      </c>
      <c r="P179" s="64">
        <f t="shared" si="36"/>
        <v>8.899451939880548</v>
      </c>
      <c r="Q179" s="64">
        <f t="shared" si="37"/>
        <v>0.17506569793084872</v>
      </c>
      <c r="R179" s="64">
        <f t="shared" si="38"/>
        <v>0</v>
      </c>
      <c r="S179" s="64">
        <f t="shared" si="39"/>
        <v>0.04457060893095498</v>
      </c>
      <c r="T179" s="64">
        <f t="shared" si="40"/>
        <v>16.24415290784074</v>
      </c>
      <c r="U179" s="67">
        <f t="shared" si="41"/>
        <v>40.47471570236312</v>
      </c>
    </row>
    <row r="180" spans="1:21" ht="13.5">
      <c r="A180" s="50">
        <v>40847</v>
      </c>
      <c r="B180" s="54">
        <f>('[160]Oct11'!$B$20)/1000</f>
        <v>6966.803426</v>
      </c>
      <c r="C180" s="54">
        <f>('[160]Oct11'!$D$20+'[160]Oct11'!$E$20)/1000</f>
        <v>30093.759309</v>
      </c>
      <c r="D180" s="54">
        <f>('[160]Oct11'!$G$20)/1000</f>
        <v>18407.701095</v>
      </c>
      <c r="E180" s="54">
        <f>('[160]Oct11'!$L$20)/1000</f>
        <v>522.125772</v>
      </c>
      <c r="F180" s="54">
        <f>('[160]Oct11'!$M$20)/1000</f>
        <v>0</v>
      </c>
      <c r="G180" s="54">
        <f>('[160]Oct11'!$P$20)/1000</f>
        <v>265.87125</v>
      </c>
      <c r="H180" s="54">
        <f>('[160]Oct11'!$Q$20)/1000</f>
        <v>36287.987241999996</v>
      </c>
      <c r="I180" s="62">
        <f t="shared" si="31"/>
        <v>92544.24809399998</v>
      </c>
      <c r="J180" s="65">
        <f>('[160]Oct11'!$I$20)/1000</f>
        <v>243590.37965400002</v>
      </c>
      <c r="K180" s="66">
        <f t="shared" si="32"/>
        <v>26</v>
      </c>
      <c r="L180" s="72">
        <f>('[160]Oct11'!$I$23)/1000</f>
        <v>63333.49871004</v>
      </c>
      <c r="M180" s="72">
        <f t="shared" si="33"/>
        <v>29210.749383959977</v>
      </c>
      <c r="N180" s="64">
        <f t="shared" si="34"/>
        <v>2.86004867511425</v>
      </c>
      <c r="O180" s="64">
        <f t="shared" si="35"/>
        <v>12.35424787782904</v>
      </c>
      <c r="P180" s="64">
        <f t="shared" si="36"/>
        <v>7.556825980215892</v>
      </c>
      <c r="Q180" s="64">
        <f t="shared" si="37"/>
        <v>0.21434580985572435</v>
      </c>
      <c r="R180" s="64">
        <f t="shared" si="38"/>
        <v>0</v>
      </c>
      <c r="S180" s="64">
        <f t="shared" si="39"/>
        <v>0.10914685973134411</v>
      </c>
      <c r="T180" s="64">
        <f t="shared" si="40"/>
        <v>14.897134810309042</v>
      </c>
      <c r="U180" s="67">
        <f t="shared" si="41"/>
        <v>37.99175001305529</v>
      </c>
    </row>
    <row r="181" spans="1:21" ht="13.5">
      <c r="A181" s="50">
        <v>40877</v>
      </c>
      <c r="B181" s="54">
        <f>('[161]Nov11'!$B$20)/1000</f>
        <v>6786.118085</v>
      </c>
      <c r="C181" s="54">
        <f>('[161]Nov11'!$D$20+'[161]Nov11'!$E$20)/1000</f>
        <v>29224.825181</v>
      </c>
      <c r="D181" s="54">
        <f>('[161]Nov11'!$G$20)/1000</f>
        <v>17838.938072999998</v>
      </c>
      <c r="E181" s="54">
        <f>('[161]Nov11'!$L$20)/1000</f>
        <v>502.60156700000005</v>
      </c>
      <c r="F181" s="54">
        <f>('[161]Nov11'!$M$20)/1000</f>
        <v>0</v>
      </c>
      <c r="G181" s="54">
        <f>('[161]Nov11'!$P$20)/1000</f>
        <v>510.587</v>
      </c>
      <c r="H181" s="54">
        <f>('[161]Nov11'!$Q$20)/1000</f>
        <v>34138.718887999996</v>
      </c>
      <c r="I181" s="62">
        <f t="shared" si="31"/>
        <v>89001.788794</v>
      </c>
      <c r="J181" s="65">
        <f>('[161]Nov11'!$I$20)/1000</f>
        <v>238056.99594899997</v>
      </c>
      <c r="K181" s="66">
        <f t="shared" si="32"/>
        <v>26</v>
      </c>
      <c r="L181" s="72">
        <f>('[161]Nov11'!$I$23)/1000</f>
        <v>61894.81894673999</v>
      </c>
      <c r="M181" s="72">
        <f t="shared" si="33"/>
        <v>27106.96984726</v>
      </c>
      <c r="N181" s="64">
        <f t="shared" si="34"/>
        <v>2.850627454970414</v>
      </c>
      <c r="O181" s="64">
        <f t="shared" si="35"/>
        <v>12.27639837447204</v>
      </c>
      <c r="P181" s="64">
        <f t="shared" si="36"/>
        <v>7.493557583504798</v>
      </c>
      <c r="Q181" s="64">
        <f t="shared" si="37"/>
        <v>0.21112656865907636</v>
      </c>
      <c r="R181" s="64">
        <f t="shared" si="38"/>
        <v>0</v>
      </c>
      <c r="S181" s="64">
        <f t="shared" si="39"/>
        <v>0.21448098929610343</v>
      </c>
      <c r="T181" s="64">
        <f t="shared" si="40"/>
        <v>14.340565271735887</v>
      </c>
      <c r="U181" s="67">
        <f t="shared" si="41"/>
        <v>37.38675624263832</v>
      </c>
    </row>
    <row r="182" spans="1:21" ht="13.5">
      <c r="A182" s="50">
        <v>40908</v>
      </c>
      <c r="B182" s="54">
        <f>('[162]Dec11'!$B$20)/1000</f>
        <v>8289.772826999999</v>
      </c>
      <c r="C182" s="54">
        <f>('[162]Dec11'!$D$20+'[162]Dec11'!$E$20)/1000</f>
        <v>29679.115138</v>
      </c>
      <c r="D182" s="54">
        <f>('[162]Dec11'!$G$20)/1000</f>
        <v>17504.635982</v>
      </c>
      <c r="E182" s="54">
        <f>('[162]Dec11'!$L$20)/1000</f>
        <v>590.041789</v>
      </c>
      <c r="F182" s="54">
        <f>('[162]Dec11'!$M$20)/1000</f>
        <v>0</v>
      </c>
      <c r="G182" s="54">
        <f>('[162]Dec11'!$P$20)/1000</f>
        <v>565.8371999999999</v>
      </c>
      <c r="H182" s="54">
        <f>('[162]Dec11'!$Q$20)/1000</f>
        <v>33806.939243</v>
      </c>
      <c r="I182" s="62">
        <f t="shared" si="31"/>
        <v>90436.342179</v>
      </c>
      <c r="J182" s="65">
        <f>('[162]Dec11'!$I$20)/1000</f>
        <v>239766.780924</v>
      </c>
      <c r="K182" s="66">
        <f t="shared" si="32"/>
        <v>26</v>
      </c>
      <c r="L182" s="72">
        <f>('[162]Dec11'!$I$23)/1000</f>
        <v>62339.363040239994</v>
      </c>
      <c r="M182" s="72">
        <f t="shared" si="33"/>
        <v>28096.979138760005</v>
      </c>
      <c r="N182" s="64">
        <f t="shared" si="34"/>
        <v>3.457431757248994</v>
      </c>
      <c r="O182" s="64">
        <f t="shared" si="35"/>
        <v>12.37832656534999</v>
      </c>
      <c r="P182" s="64">
        <f t="shared" si="36"/>
        <v>7.300692745901497</v>
      </c>
      <c r="Q182" s="64">
        <f t="shared" si="37"/>
        <v>0.24608988231235768</v>
      </c>
      <c r="R182" s="64">
        <f t="shared" si="38"/>
        <v>0</v>
      </c>
      <c r="S182" s="64">
        <f t="shared" si="39"/>
        <v>0.23599482706461997</v>
      </c>
      <c r="T182" s="64">
        <f t="shared" si="40"/>
        <v>14.099926233616134</v>
      </c>
      <c r="U182" s="67">
        <f t="shared" si="41"/>
        <v>37.71846201149359</v>
      </c>
    </row>
    <row r="183" spans="1:21" ht="13.5">
      <c r="A183" s="50">
        <v>40939</v>
      </c>
      <c r="B183" s="54">
        <f>('[163]Jan12'!$B$20)/1000</f>
        <v>7672.135491</v>
      </c>
      <c r="C183" s="54">
        <f>('[163]Jan12'!$D$20+'[163]Jan12'!$E$20)/1000</f>
        <v>30286.198042</v>
      </c>
      <c r="D183" s="54">
        <f>('[163]Jan12'!$G$20)/1000</f>
        <v>17726.711201</v>
      </c>
      <c r="E183" s="54">
        <f>('[163]Jan12'!$L$20)/1000</f>
        <v>777.176424</v>
      </c>
      <c r="F183" s="54">
        <f>('[163]Jan12'!$M$20)/1000</f>
        <v>0</v>
      </c>
      <c r="G183" s="54">
        <f>('[163]Jan12'!$P$20)/1000</f>
        <v>575.92819</v>
      </c>
      <c r="H183" s="54">
        <f>('[163]Jan12'!$Q$20)/1000</f>
        <v>30641.500547</v>
      </c>
      <c r="I183" s="62">
        <f t="shared" si="31"/>
        <v>87679.649895</v>
      </c>
      <c r="J183" s="65">
        <f>('[163]Jan12'!$I$20)/1000</f>
        <v>249060.645643</v>
      </c>
      <c r="K183" s="66">
        <f t="shared" si="32"/>
        <v>26</v>
      </c>
      <c r="L183" s="72">
        <f>('[163]Jan12'!$I$23)/1000</f>
        <v>64755.76786718</v>
      </c>
      <c r="M183" s="72">
        <f t="shared" si="33"/>
        <v>22923.882027819993</v>
      </c>
      <c r="N183" s="64">
        <f t="shared" si="34"/>
        <v>3.080428652705386</v>
      </c>
      <c r="O183" s="64">
        <f t="shared" si="35"/>
        <v>12.160170051679625</v>
      </c>
      <c r="P183" s="64">
        <f t="shared" si="36"/>
        <v>7.117427627008249</v>
      </c>
      <c r="Q183" s="64">
        <f t="shared" si="37"/>
        <v>0.31204304557774004</v>
      </c>
      <c r="R183" s="64">
        <f t="shared" si="38"/>
        <v>0</v>
      </c>
      <c r="S183" s="64">
        <f t="shared" si="39"/>
        <v>0.2312401417386219</v>
      </c>
      <c r="T183" s="64">
        <f t="shared" si="40"/>
        <v>12.302827075667784</v>
      </c>
      <c r="U183" s="67">
        <f t="shared" si="41"/>
        <v>35.2041365943774</v>
      </c>
    </row>
    <row r="184" spans="1:21" ht="13.5">
      <c r="A184" s="50">
        <v>40968</v>
      </c>
      <c r="B184" s="54">
        <f>('[164]Feb12'!$B$20)/1000</f>
        <v>7013.010821</v>
      </c>
      <c r="C184" s="54">
        <f>('[164]Feb12'!$D$20+'[164]Feb12'!$E$20)/1000</f>
        <v>30851.579287</v>
      </c>
      <c r="D184" s="54">
        <f>('[164]Feb12'!$G$20)/1000</f>
        <v>16498.382477</v>
      </c>
      <c r="E184" s="54">
        <f>('[164]Feb12'!$L$20)/1000</f>
        <v>829.5922730000001</v>
      </c>
      <c r="F184" s="54">
        <f>('[164]Feb12'!$M$20)/1000</f>
        <v>0</v>
      </c>
      <c r="G184" s="54">
        <f>('[164]Feb12'!$P$20)/1000</f>
        <v>533.6104</v>
      </c>
      <c r="H184" s="54">
        <f>('[164]Feb12'!$Q$20)/1000</f>
        <v>29523.706759</v>
      </c>
      <c r="I184" s="62">
        <f t="shared" si="31"/>
        <v>85249.882017</v>
      </c>
      <c r="J184" s="65">
        <f>('[164]Feb12'!$I$20)/1000</f>
        <v>251902.664421</v>
      </c>
      <c r="K184" s="66">
        <f t="shared" si="32"/>
        <v>26</v>
      </c>
      <c r="L184" s="72">
        <f>('[164]Feb12'!$I$23)/1000</f>
        <v>65494.69274946</v>
      </c>
      <c r="M184" s="72">
        <f t="shared" si="33"/>
        <v>19755.189267539994</v>
      </c>
      <c r="N184" s="64">
        <f t="shared" si="34"/>
        <v>2.7840161346127297</v>
      </c>
      <c r="O184" s="64">
        <f t="shared" si="35"/>
        <v>12.247420787673114</v>
      </c>
      <c r="P184" s="64">
        <f t="shared" si="36"/>
        <v>6.549506935514812</v>
      </c>
      <c r="Q184" s="64">
        <f t="shared" si="37"/>
        <v>0.3293304875940172</v>
      </c>
      <c r="R184" s="64">
        <f t="shared" si="38"/>
        <v>0</v>
      </c>
      <c r="S184" s="64">
        <f t="shared" si="39"/>
        <v>0.21183197931887984</v>
      </c>
      <c r="T184" s="64">
        <f t="shared" si="40"/>
        <v>11.720283636880318</v>
      </c>
      <c r="U184" s="67">
        <f t="shared" si="41"/>
        <v>33.842389961593874</v>
      </c>
    </row>
    <row r="185" spans="1:21" ht="13.5">
      <c r="A185" s="50">
        <v>40999</v>
      </c>
      <c r="B185" s="54">
        <f>('[165]Mar12'!$B$20)/1000</f>
        <v>6919.211342999999</v>
      </c>
      <c r="C185" s="54">
        <f>('[165]Mar12'!$D$20+'[165]Mar12'!$E$20)/1000</f>
        <v>30821.809262</v>
      </c>
      <c r="D185" s="54">
        <f>('[165]Mar12'!$G$20)/1000</f>
        <v>17325.843391000002</v>
      </c>
      <c r="E185" s="54">
        <f>('[165]Mar12'!$L$20)/1000</f>
        <v>719.33097</v>
      </c>
      <c r="F185" s="54">
        <f>('[165]Mar12'!$M$20)/1000</f>
        <v>0</v>
      </c>
      <c r="G185" s="54">
        <f>('[165]Mar12'!$P$20)/1000</f>
        <v>390.95502500000003</v>
      </c>
      <c r="H185" s="54">
        <f>('[165]Mar12'!$Q$20)/1000</f>
        <v>31543.032691</v>
      </c>
      <c r="I185" s="62">
        <f t="shared" si="31"/>
        <v>87720.18268200001</v>
      </c>
      <c r="J185" s="65">
        <f>('[165]Mar12'!$I$20)/1000</f>
        <v>248724.378877</v>
      </c>
      <c r="K185" s="66">
        <f t="shared" si="32"/>
        <v>26</v>
      </c>
      <c r="L185" s="72">
        <f>('[165]Mar12'!$I$23)/1000</f>
        <v>64668.33850802001</v>
      </c>
      <c r="M185" s="72">
        <f t="shared" si="33"/>
        <v>23051.844173980004</v>
      </c>
      <c r="N185" s="64">
        <f t="shared" si="34"/>
        <v>2.781879031818473</v>
      </c>
      <c r="O185" s="64">
        <f t="shared" si="35"/>
        <v>12.391953455130388</v>
      </c>
      <c r="P185" s="64">
        <f t="shared" si="36"/>
        <v>6.9658806544122625</v>
      </c>
      <c r="Q185" s="64">
        <f t="shared" si="37"/>
        <v>0.2892080676803</v>
      </c>
      <c r="R185" s="64">
        <f t="shared" si="38"/>
        <v>0</v>
      </c>
      <c r="S185" s="64">
        <f t="shared" si="39"/>
        <v>0.15718403912200998</v>
      </c>
      <c r="T185" s="64">
        <f t="shared" si="40"/>
        <v>12.681922388717176</v>
      </c>
      <c r="U185" s="67">
        <f t="shared" si="41"/>
        <v>35.26802763688062</v>
      </c>
    </row>
    <row r="186" spans="1:21" ht="13.5">
      <c r="A186" s="50">
        <v>41029</v>
      </c>
      <c r="B186" s="54">
        <f>('[166]Apr12'!$B$20)/1000</f>
        <v>7297.896793000002</v>
      </c>
      <c r="C186" s="54">
        <f>('[166]Apr12'!$D$20+'[166]Apr12'!$E$20)/1000</f>
        <v>31385.031270999996</v>
      </c>
      <c r="D186" s="54">
        <f>('[166]Apr12'!$G$20)/1000</f>
        <v>14563.868104999998</v>
      </c>
      <c r="E186" s="54">
        <f>('[166]Apr12'!$L$20)/1000</f>
        <v>669.5431130000001</v>
      </c>
      <c r="F186" s="54">
        <f>('[166]Apr12'!$M$20)/1000</f>
        <v>0</v>
      </c>
      <c r="G186" s="54">
        <f>('[166]Apr12'!$P$20)/1000</f>
        <v>390.69554700000003</v>
      </c>
      <c r="H186" s="54">
        <f>('[166]Apr12'!$Q$20)/1000</f>
        <v>30009.082435</v>
      </c>
      <c r="I186" s="62">
        <f t="shared" si="31"/>
        <v>84316.117264</v>
      </c>
      <c r="J186" s="65">
        <f>('[166]Apr12'!$I$20)/1000</f>
        <v>254424.01449</v>
      </c>
      <c r="K186" s="66">
        <f t="shared" si="32"/>
        <v>26.000000000000007</v>
      </c>
      <c r="L186" s="72">
        <f>('[166]Apr12'!$I$23)/1000</f>
        <v>66150.24376740001</v>
      </c>
      <c r="M186" s="72">
        <f t="shared" si="33"/>
        <v>18165.87349659999</v>
      </c>
      <c r="N186" s="64">
        <f t="shared" si="34"/>
        <v>2.868399355944775</v>
      </c>
      <c r="O186" s="64">
        <f t="shared" si="35"/>
        <v>12.335718911562717</v>
      </c>
      <c r="P186" s="64">
        <f t="shared" si="36"/>
        <v>5.724250572098579</v>
      </c>
      <c r="Q186" s="64">
        <f t="shared" si="37"/>
        <v>0.2631603444911117</v>
      </c>
      <c r="R186" s="64">
        <f t="shared" si="38"/>
        <v>0</v>
      </c>
      <c r="S186" s="64">
        <f t="shared" si="39"/>
        <v>0.15356079801789155</v>
      </c>
      <c r="T186" s="64">
        <f t="shared" si="40"/>
        <v>11.794909570605604</v>
      </c>
      <c r="U186" s="67">
        <f t="shared" si="41"/>
        <v>33.13999955272068</v>
      </c>
    </row>
    <row r="187" spans="1:21" ht="13.5">
      <c r="A187" s="50">
        <v>41060</v>
      </c>
      <c r="B187" s="54">
        <f>('[167]MAY 12'!$B$20)/1000</f>
        <v>7138.191687</v>
      </c>
      <c r="C187" s="54">
        <f>('[167]MAY 12'!$D$20+'[167]MAY 12'!$E$20)/1000</f>
        <v>30394.442635</v>
      </c>
      <c r="D187" s="54">
        <f>('[167]MAY 12'!$G$20)/1000</f>
        <v>14584.962686</v>
      </c>
      <c r="E187" s="54">
        <f>('[167]MAY 12'!$L$20)/1000</f>
        <v>694.805385</v>
      </c>
      <c r="F187" s="54">
        <f>('[167]MAY 12'!$M$20)/1000</f>
        <v>0</v>
      </c>
      <c r="G187" s="54">
        <f>('[167]MAY 12'!$P$20)/1000</f>
        <v>505.22320499999995</v>
      </c>
      <c r="H187" s="54">
        <f>('[167]MAY 12'!$Q$20)/1000</f>
        <v>26092.728419</v>
      </c>
      <c r="I187" s="62">
        <f t="shared" si="31"/>
        <v>79410.354017</v>
      </c>
      <c r="J187" s="65">
        <f>('[167]MAY 12'!$I$20)/1000</f>
        <v>248995.568872</v>
      </c>
      <c r="K187" s="66">
        <f t="shared" si="32"/>
        <v>26</v>
      </c>
      <c r="L187" s="72">
        <f>('[167]MAY 12'!$I$23)/1000</f>
        <v>64738.84790672</v>
      </c>
      <c r="M187" s="72">
        <f t="shared" si="33"/>
        <v>14671.506110280003</v>
      </c>
      <c r="N187" s="64">
        <f t="shared" si="34"/>
        <v>2.8667946660004606</v>
      </c>
      <c r="O187" s="64">
        <f t="shared" si="35"/>
        <v>12.206820696726828</v>
      </c>
      <c r="P187" s="64">
        <f t="shared" si="36"/>
        <v>5.857518971953121</v>
      </c>
      <c r="Q187" s="64">
        <f t="shared" si="37"/>
        <v>0.2790432729978321</v>
      </c>
      <c r="R187" s="64">
        <f t="shared" si="38"/>
        <v>0</v>
      </c>
      <c r="S187" s="64">
        <f t="shared" si="39"/>
        <v>0.20290449636865535</v>
      </c>
      <c r="T187" s="64">
        <f t="shared" si="40"/>
        <v>10.479193881724605</v>
      </c>
      <c r="U187" s="67">
        <f t="shared" si="41"/>
        <v>31.892275985771505</v>
      </c>
    </row>
    <row r="188" spans="1:21" ht="13.5">
      <c r="A188" s="50">
        <v>41090</v>
      </c>
      <c r="B188" s="54">
        <f>('[168]JUN 12'!$B$20)/1000</f>
        <v>6997.5876610000005</v>
      </c>
      <c r="C188" s="54">
        <f>('[168]JUN 12'!$D$20+'[168]JUN 12'!$E$20)/1000</f>
        <v>30779.289559</v>
      </c>
      <c r="D188" s="54">
        <f>('[168]JUN 12'!$G$20)/1000</f>
        <v>12060.729527000001</v>
      </c>
      <c r="E188" s="54">
        <f>('[168]JUN 12'!$L$20)/1000</f>
        <v>696.918856</v>
      </c>
      <c r="F188" s="54">
        <f>('[168]JUN 12'!$M$20)/1000</f>
        <v>0</v>
      </c>
      <c r="G188" s="54">
        <f>('[168]JUN 12'!$P$20)/1000</f>
        <v>981.563796</v>
      </c>
      <c r="H188" s="54">
        <f>('[168]JUN 12'!$Q$20)/1000</f>
        <v>28514.069009</v>
      </c>
      <c r="I188" s="62">
        <f t="shared" si="31"/>
        <v>80030.158408</v>
      </c>
      <c r="J188" s="65">
        <f>('[168]JUN 12'!$I$20)/1000</f>
        <v>251503.890465</v>
      </c>
      <c r="K188" s="66">
        <f t="shared" si="32"/>
        <v>26</v>
      </c>
      <c r="L188" s="72">
        <f>('[168]JUN 12'!$I$23)/1000</f>
        <v>65391.01152090001</v>
      </c>
      <c r="M188" s="72">
        <f t="shared" si="33"/>
        <v>14639.146887099996</v>
      </c>
      <c r="N188" s="64">
        <f t="shared" si="34"/>
        <v>2.782297978795602</v>
      </c>
      <c r="O188" s="64">
        <f t="shared" si="35"/>
        <v>12.23809679527933</v>
      </c>
      <c r="P188" s="64">
        <f t="shared" si="36"/>
        <v>4.795444517657832</v>
      </c>
      <c r="Q188" s="64">
        <f t="shared" si="37"/>
        <v>0.27710062644020417</v>
      </c>
      <c r="R188" s="64">
        <f t="shared" si="38"/>
        <v>0</v>
      </c>
      <c r="S188" s="64">
        <f t="shared" si="39"/>
        <v>0.3902777782821603</v>
      </c>
      <c r="T188" s="64">
        <f t="shared" si="40"/>
        <v>11.337426612479419</v>
      </c>
      <c r="U188" s="67">
        <f t="shared" si="41"/>
        <v>31.820644308934547</v>
      </c>
    </row>
    <row r="189" spans="1:21" ht="13.5">
      <c r="A189" s="50">
        <v>41121</v>
      </c>
      <c r="B189" s="54">
        <f>('[169]JUL 12'!$B$20)/1000</f>
        <v>7097.680673000001</v>
      </c>
      <c r="C189" s="54">
        <f>('[169]JUL 12'!$D$20+'[169]JUL 12'!$E$20)/1000</f>
        <v>30769.186434</v>
      </c>
      <c r="D189" s="54">
        <f>('[169]JUL 12'!$G$20)/1000</f>
        <v>10540.472394999999</v>
      </c>
      <c r="E189" s="54">
        <f>('[169]JUL 12'!$L$20)/1000</f>
        <v>617.622078</v>
      </c>
      <c r="F189" s="54">
        <f>('[169]JUL 12'!$M$20)/1000</f>
        <v>0</v>
      </c>
      <c r="G189" s="54">
        <f>('[169]JUL 12'!$P$20)/1000</f>
        <v>908.8195750000001</v>
      </c>
      <c r="H189" s="54">
        <f>('[169]JUL 12'!$Q$20)/1000</f>
        <v>26609.493427999998</v>
      </c>
      <c r="I189" s="62">
        <f t="shared" si="31"/>
        <v>76543.27458299999</v>
      </c>
      <c r="J189" s="65">
        <f>('[169]JUL 12'!$I$20)/1000</f>
        <v>252035.68094399996</v>
      </c>
      <c r="K189" s="66">
        <f t="shared" si="32"/>
        <v>26</v>
      </c>
      <c r="L189" s="72">
        <f>('[169]JUL 12'!$I$23)/1000</f>
        <v>65529.277045439994</v>
      </c>
      <c r="M189" s="72">
        <f t="shared" si="33"/>
        <v>11013.997537559997</v>
      </c>
      <c r="N189" s="64">
        <f t="shared" si="34"/>
        <v>2.816141209219119</v>
      </c>
      <c r="O189" s="64">
        <f t="shared" si="35"/>
        <v>12.208266035489093</v>
      </c>
      <c r="P189" s="64">
        <f t="shared" si="36"/>
        <v>4.182134987998781</v>
      </c>
      <c r="Q189" s="64">
        <f t="shared" si="37"/>
        <v>0.24505342881876715</v>
      </c>
      <c r="R189" s="64">
        <f t="shared" si="38"/>
        <v>0</v>
      </c>
      <c r="S189" s="64">
        <f t="shared" si="39"/>
        <v>0.36059163194513383</v>
      </c>
      <c r="T189" s="64">
        <f t="shared" si="40"/>
        <v>10.557827894976658</v>
      </c>
      <c r="U189" s="67">
        <f t="shared" si="41"/>
        <v>30.370015188447546</v>
      </c>
    </row>
    <row r="190" spans="1:21" ht="13.5">
      <c r="A190" s="50">
        <v>41152</v>
      </c>
      <c r="B190" s="54">
        <f>('[170]AUG 12'!$B$20)/1000</f>
        <v>7407.132619</v>
      </c>
      <c r="C190" s="54">
        <f>('[170]AUG 12'!$D$20+'[170]AUG 12'!$E$20)/1000</f>
        <v>30524.596606000003</v>
      </c>
      <c r="D190" s="54">
        <f>('[170]AUG 12'!$G$20)/1000</f>
        <v>14014.333094</v>
      </c>
      <c r="E190" s="54">
        <f>('[170]AUG 12'!$L$20)/1000</f>
        <v>701.716314</v>
      </c>
      <c r="F190" s="54">
        <f>('[170]AUG 12'!$M$20)/1000</f>
        <v>0</v>
      </c>
      <c r="G190" s="54">
        <f>('[170]AUG 12'!$P$20)/1000</f>
        <v>749.9174390000001</v>
      </c>
      <c r="H190" s="54">
        <f>('[170]AUG 12'!$Q$20)/1000</f>
        <v>24280.762519</v>
      </c>
      <c r="I190" s="62">
        <f t="shared" si="31"/>
        <v>77678.458591</v>
      </c>
      <c r="J190" s="65">
        <f>('[170]AUG 12'!$I$20)/1000</f>
        <v>250058.722581</v>
      </c>
      <c r="K190" s="66">
        <f t="shared" si="32"/>
        <v>26</v>
      </c>
      <c r="L190" s="72">
        <f>('[170]AUG 12'!$I$23)/1000</f>
        <v>65015.26787106</v>
      </c>
      <c r="M190" s="72">
        <f t="shared" si="33"/>
        <v>12663.190719940001</v>
      </c>
      <c r="N190" s="64">
        <f t="shared" si="34"/>
        <v>2.9621572655201627</v>
      </c>
      <c r="O190" s="64">
        <f t="shared" si="35"/>
        <v>12.206971342946197</v>
      </c>
      <c r="P190" s="64">
        <f t="shared" si="36"/>
        <v>5.604416814318653</v>
      </c>
      <c r="Q190" s="64">
        <f t="shared" si="37"/>
        <v>0.2806206105338706</v>
      </c>
      <c r="R190" s="64">
        <f t="shared" si="38"/>
        <v>0</v>
      </c>
      <c r="S190" s="64">
        <f t="shared" si="39"/>
        <v>0.2998965328062427</v>
      </c>
      <c r="T190" s="64">
        <f t="shared" si="40"/>
        <v>9.710024216865651</v>
      </c>
      <c r="U190" s="67">
        <f t="shared" si="41"/>
        <v>31.06408678299078</v>
      </c>
    </row>
    <row r="191" spans="1:21" ht="13.5">
      <c r="A191" s="50">
        <v>41182</v>
      </c>
      <c r="B191" s="54">
        <f>('[171]SEP 12'!$B$20)/1000</f>
        <v>7201.770350000001</v>
      </c>
      <c r="C191" s="54">
        <f>('[171]SEP 12'!$D$20+'[171]SEP 12'!$E$20)/1000</f>
        <v>31345.772173999998</v>
      </c>
      <c r="D191" s="54">
        <f>('[171]SEP 12'!$G$20)/1000</f>
        <v>15407.659243</v>
      </c>
      <c r="E191" s="54">
        <f>('[171]SEP 12'!$L$20)/1000</f>
        <v>627.5248290000001</v>
      </c>
      <c r="F191" s="54">
        <f>('[171]SEP 12'!$M$20)/1000</f>
        <v>0</v>
      </c>
      <c r="G191" s="54">
        <f>('[171]SEP 12'!$P$20)/1000</f>
        <v>438.04370499999993</v>
      </c>
      <c r="H191" s="54">
        <f>('[171]SEP 12'!$Q$20)/1000</f>
        <v>23165.984999</v>
      </c>
      <c r="I191" s="62">
        <f t="shared" si="31"/>
        <v>78186.75529999999</v>
      </c>
      <c r="J191" s="65">
        <f>('[171]SEP 12'!$I$20)/1000</f>
        <v>257199.85418700002</v>
      </c>
      <c r="K191" s="66">
        <f t="shared" si="32"/>
        <v>26</v>
      </c>
      <c r="L191" s="72">
        <f>('[171]SEP 12'!$I$23)/1000</f>
        <v>66871.96208862001</v>
      </c>
      <c r="M191" s="72">
        <f t="shared" si="33"/>
        <v>11314.793211379976</v>
      </c>
      <c r="N191" s="64">
        <f t="shared" si="34"/>
        <v>2.8000678199311393</v>
      </c>
      <c r="O191" s="64">
        <f t="shared" si="35"/>
        <v>12.187321129354025</v>
      </c>
      <c r="P191" s="64">
        <f t="shared" si="36"/>
        <v>5.990539649294548</v>
      </c>
      <c r="Q191" s="64">
        <f t="shared" si="37"/>
        <v>0.24398335332793428</v>
      </c>
      <c r="R191" s="64">
        <f t="shared" si="38"/>
        <v>0</v>
      </c>
      <c r="S191" s="64">
        <f t="shared" si="39"/>
        <v>0.17031257905827404</v>
      </c>
      <c r="T191" s="64">
        <f t="shared" si="40"/>
        <v>9.006997718652249</v>
      </c>
      <c r="U191" s="67">
        <f t="shared" si="41"/>
        <v>30.39922224961817</v>
      </c>
    </row>
    <row r="192" spans="1:21" ht="13.5">
      <c r="A192" s="50">
        <v>41213</v>
      </c>
      <c r="B192" s="54">
        <f>('[172]OCT 12'!$B$20)/1000</f>
        <v>6945.755068</v>
      </c>
      <c r="C192" s="54">
        <f>('[172]OCT 12'!$D$20+'[172]OCT 12'!$E$20)/1000</f>
        <v>32455.377438</v>
      </c>
      <c r="D192" s="54">
        <f>('[172]OCT 12'!$G$20)/1000</f>
        <v>20480.039173</v>
      </c>
      <c r="E192" s="54">
        <f>('[172]OCT 12'!$L$20)/1000</f>
        <v>423.993811</v>
      </c>
      <c r="F192" s="54">
        <f>('[172]OCT 12'!$M$20)/1000</f>
        <v>0</v>
      </c>
      <c r="G192" s="54">
        <f>('[172]OCT 12'!$P$20)/1000</f>
        <v>465.51357399999995</v>
      </c>
      <c r="H192" s="54">
        <f>('[172]OCT 12'!$Q$20)/1000</f>
        <v>17530.225727999998</v>
      </c>
      <c r="I192" s="62">
        <f t="shared" si="31"/>
        <v>78300.904792</v>
      </c>
      <c r="J192" s="65">
        <f>('[172]OCT 12'!$I$20)/1000</f>
        <v>260693.29978600002</v>
      </c>
      <c r="K192" s="66">
        <f t="shared" si="32"/>
        <v>25.999999999999996</v>
      </c>
      <c r="L192" s="72">
        <f>('[172]OCT 12'!$I$23)/1000</f>
        <v>67780.25794436</v>
      </c>
      <c r="M192" s="72">
        <f t="shared" si="33"/>
        <v>10520.646847640004</v>
      </c>
      <c r="N192" s="64">
        <f t="shared" si="34"/>
        <v>2.664339694845125</v>
      </c>
      <c r="O192" s="64">
        <f t="shared" si="35"/>
        <v>12.4496400423955</v>
      </c>
      <c r="P192" s="64">
        <f t="shared" si="36"/>
        <v>7.85598985083691</v>
      </c>
      <c r="Q192" s="64">
        <f t="shared" si="37"/>
        <v>0.16264085473161427</v>
      </c>
      <c r="R192" s="64">
        <f t="shared" si="38"/>
        <v>0</v>
      </c>
      <c r="S192" s="64">
        <f t="shared" si="39"/>
        <v>0.17856752528052483</v>
      </c>
      <c r="T192" s="64">
        <f t="shared" si="40"/>
        <v>6.724463475812516</v>
      </c>
      <c r="U192" s="67">
        <f t="shared" si="41"/>
        <v>30.03564144390219</v>
      </c>
    </row>
    <row r="193" spans="1:21" ht="13.5">
      <c r="A193" s="50">
        <v>41243</v>
      </c>
      <c r="B193" s="54">
        <f>('[173]NOV 12'!$B$20)/1000</f>
        <v>6947.949790999999</v>
      </c>
      <c r="C193" s="54">
        <f>('[173]NOV 12'!$D$20+'[173]NOV 12'!$E$20)/1000</f>
        <v>34178.027258</v>
      </c>
      <c r="D193" s="54">
        <f>('[173]NOV 12'!$G$20)/1000</f>
        <v>16873.711232</v>
      </c>
      <c r="E193" s="54">
        <f>('[173]NOV 12'!$L$20)/1000</f>
        <v>317.67663400000004</v>
      </c>
      <c r="F193" s="54">
        <f>('[173]NOV 12'!$M$20)/1000</f>
        <v>0</v>
      </c>
      <c r="G193" s="54">
        <f>('[173]NOV 12'!$P$20)/1000</f>
        <v>747.639273</v>
      </c>
      <c r="H193" s="54">
        <f>('[173]NOV 12'!$Q$20)/1000</f>
        <v>24486.435878000004</v>
      </c>
      <c r="I193" s="62">
        <f t="shared" si="31"/>
        <v>83551.44006600001</v>
      </c>
      <c r="J193" s="65">
        <f>('[173]NOV 12'!$I$20)/1000</f>
        <v>260973.063065</v>
      </c>
      <c r="K193" s="66">
        <f t="shared" si="32"/>
        <v>26</v>
      </c>
      <c r="L193" s="72">
        <f>('[173]NOV 12'!$I$23)/1000</f>
        <v>67852.9963969</v>
      </c>
      <c r="M193" s="72">
        <f t="shared" si="33"/>
        <v>15698.443669100016</v>
      </c>
      <c r="N193" s="64">
        <f t="shared" si="34"/>
        <v>2.662324497938505</v>
      </c>
      <c r="O193" s="64">
        <f t="shared" si="35"/>
        <v>13.09638123436799</v>
      </c>
      <c r="P193" s="64">
        <f t="shared" si="36"/>
        <v>6.465690762803862</v>
      </c>
      <c r="Q193" s="64">
        <f t="shared" si="37"/>
        <v>0.12172774855345014</v>
      </c>
      <c r="R193" s="64">
        <f t="shared" si="38"/>
        <v>0</v>
      </c>
      <c r="S193" s="64">
        <f t="shared" si="39"/>
        <v>0.28648139552003765</v>
      </c>
      <c r="T193" s="64">
        <f t="shared" si="40"/>
        <v>9.382744560077919</v>
      </c>
      <c r="U193" s="67">
        <f t="shared" si="41"/>
        <v>32.01535019926177</v>
      </c>
    </row>
    <row r="194" spans="1:21" ht="13.5">
      <c r="A194" s="50">
        <v>41274</v>
      </c>
      <c r="B194" s="54">
        <f>('[46]Feb 15'!$B$20)/1000</f>
        <v>7276.6350760000005</v>
      </c>
      <c r="C194" s="54">
        <f>('[174]DEC 12'!$D$20+'[174]DEC 12'!$E$20)/1000</f>
        <v>32334.929651</v>
      </c>
      <c r="D194" s="54">
        <f>('[46]Feb 15'!$G$20)/1000</f>
        <v>8265.164607</v>
      </c>
      <c r="E194" s="54">
        <f>('[46]Feb 15'!$L$20)/1000</f>
        <v>232.453911</v>
      </c>
      <c r="F194" s="54">
        <f>('[46]Feb 15'!$M$20)/1000</f>
        <v>0</v>
      </c>
      <c r="G194" s="54">
        <v>1122.5513870000002</v>
      </c>
      <c r="H194" s="54">
        <f>('[46]Feb 15'!$Q$20)/1000</f>
        <v>30474.156056000003</v>
      </c>
      <c r="I194" s="62">
        <f t="shared" si="31"/>
        <v>79705.890688</v>
      </c>
      <c r="J194" s="65">
        <f>('[174]DEC 12'!$I$20)/1000</f>
        <v>264946.17070200003</v>
      </c>
      <c r="K194" s="66">
        <f t="shared" si="32"/>
        <v>26</v>
      </c>
      <c r="L194" s="72">
        <f>('[174]DEC 12'!$I$23)/1000</f>
        <v>68886.00438252001</v>
      </c>
      <c r="M194" s="72">
        <f t="shared" si="33"/>
        <v>10819.886305479988</v>
      </c>
      <c r="N194" s="64">
        <f t="shared" si="34"/>
        <v>2.746457915100213</v>
      </c>
      <c r="O194" s="64">
        <f t="shared" si="35"/>
        <v>12.2043393061034</v>
      </c>
      <c r="P194" s="64">
        <f t="shared" si="36"/>
        <v>3.119563715565566</v>
      </c>
      <c r="Q194" s="64">
        <f t="shared" si="37"/>
        <v>0.08773627880112073</v>
      </c>
      <c r="R194" s="64">
        <f t="shared" si="38"/>
        <v>0</v>
      </c>
      <c r="S194" s="64">
        <f t="shared" si="39"/>
        <v>0.4236903609611317</v>
      </c>
      <c r="T194" s="64">
        <f t="shared" si="40"/>
        <v>11.502017928870545</v>
      </c>
      <c r="U194" s="67">
        <f t="shared" si="41"/>
        <v>30.083805505401973</v>
      </c>
    </row>
    <row r="195" spans="1:21" ht="13.5">
      <c r="A195" s="50">
        <v>41305</v>
      </c>
      <c r="B195" s="54">
        <f>('[175]JAN 13'!$B$20)/1000</f>
        <v>7678.325833</v>
      </c>
      <c r="C195" s="54">
        <f>('[175]JAN 13'!$D$20+'[175]JAN 13'!$E$20)/1000</f>
        <v>32850.839906</v>
      </c>
      <c r="D195" s="54">
        <f>('[175]JAN 13'!$G$20)/1000</f>
        <v>9798.681818</v>
      </c>
      <c r="E195" s="54">
        <f>('[175]JAN 13'!$L$20)/1000</f>
        <v>176.789329</v>
      </c>
      <c r="F195" s="54">
        <f>('[175]JAN 13'!$M$20)/1000</f>
        <v>0</v>
      </c>
      <c r="G195" s="54">
        <f>('[175]JAN 13'!$P$20)/1000</f>
        <v>4124.912804</v>
      </c>
      <c r="H195" s="54">
        <f>('[175]JAN 13'!$Q$20)/1000</f>
        <v>34494.664560000005</v>
      </c>
      <c r="I195" s="62">
        <f t="shared" si="31"/>
        <v>89124.21425</v>
      </c>
      <c r="J195" s="65">
        <f>('[175]JAN 13'!$I$20)/1000</f>
        <v>270117.012745</v>
      </c>
      <c r="K195" s="66">
        <f t="shared" si="32"/>
        <v>26</v>
      </c>
      <c r="L195" s="72">
        <f>('[175]JAN 13'!$I$23)/1000</f>
        <v>70230.42331370001</v>
      </c>
      <c r="M195" s="72">
        <f t="shared" si="33"/>
        <v>18893.790936299993</v>
      </c>
      <c r="N195" s="64">
        <f t="shared" si="34"/>
        <v>2.8425924583464166</v>
      </c>
      <c r="O195" s="64">
        <f t="shared" si="35"/>
        <v>12.161707095810494</v>
      </c>
      <c r="P195" s="64">
        <f t="shared" si="36"/>
        <v>3.6275692961443715</v>
      </c>
      <c r="Q195" s="64">
        <f t="shared" si="37"/>
        <v>0.06544916486504142</v>
      </c>
      <c r="R195" s="64">
        <f t="shared" si="38"/>
        <v>0</v>
      </c>
      <c r="S195" s="64">
        <f t="shared" si="39"/>
        <v>1.5270836746199554</v>
      </c>
      <c r="T195" s="64">
        <f t="shared" si="40"/>
        <v>12.770267303586754</v>
      </c>
      <c r="U195" s="67">
        <f t="shared" si="41"/>
        <v>32.99466899337303</v>
      </c>
    </row>
    <row r="196" spans="1:21" ht="13.5" customHeight="1">
      <c r="A196" s="50">
        <v>41333</v>
      </c>
      <c r="B196" s="54">
        <f>('[176]FEB 13'!$B$20)/1000</f>
        <v>7073.561877</v>
      </c>
      <c r="C196" s="54">
        <f>('[176]FEB 13'!$D$20+'[176]FEB 13'!$E$20)/1000</f>
        <v>33359.339516</v>
      </c>
      <c r="D196" s="54">
        <f>('[176]FEB 13'!$G$20)/1000</f>
        <v>12983.131579</v>
      </c>
      <c r="E196" s="54">
        <f>('[176]FEB 13'!$L$20)/1000</f>
        <v>52.561404</v>
      </c>
      <c r="F196" s="54">
        <f>('[176]FEB 13'!$M$20)/1000</f>
        <v>0</v>
      </c>
      <c r="G196" s="54">
        <f>('[176]FEB 13'!$P$20)/1000</f>
        <v>4049.017743</v>
      </c>
      <c r="H196" s="54">
        <f>('[176]FEB 13'!$Q$20)/1000</f>
        <v>30015.848525999998</v>
      </c>
      <c r="I196" s="62">
        <f t="shared" si="31"/>
        <v>87533.460645</v>
      </c>
      <c r="J196" s="65">
        <f>('[176]FEB 13'!$I$20)/1000</f>
        <v>272048.13514400006</v>
      </c>
      <c r="K196" s="66">
        <f t="shared" si="32"/>
        <v>26</v>
      </c>
      <c r="L196" s="72">
        <f>('[176]FEB 13'!$I$23)/1000</f>
        <v>70732.51513744002</v>
      </c>
      <c r="M196" s="72">
        <f t="shared" si="33"/>
        <v>16800.945507559984</v>
      </c>
      <c r="N196" s="64">
        <f t="shared" si="34"/>
        <v>2.6001140839490904</v>
      </c>
      <c r="O196" s="64">
        <f t="shared" si="35"/>
        <v>12.262293030732334</v>
      </c>
      <c r="P196" s="64">
        <f t="shared" si="36"/>
        <v>4.7723655860121195</v>
      </c>
      <c r="Q196" s="64">
        <f t="shared" si="37"/>
        <v>0.019320626466407604</v>
      </c>
      <c r="R196" s="64">
        <f t="shared" si="38"/>
        <v>0</v>
      </c>
      <c r="S196" s="64">
        <f t="shared" si="39"/>
        <v>1.4883460755416613</v>
      </c>
      <c r="T196" s="64">
        <f t="shared" si="40"/>
        <v>11.03328589630363</v>
      </c>
      <c r="U196" s="67">
        <f t="shared" si="41"/>
        <v>32.175725299005244</v>
      </c>
    </row>
    <row r="197" spans="1:21" ht="13.5" customHeight="1">
      <c r="A197" s="50">
        <v>41364</v>
      </c>
      <c r="B197" s="54">
        <f>('[177]MAR 13'!$B$20)/1000</f>
        <v>7136.340026000001</v>
      </c>
      <c r="C197" s="54">
        <f>('[177]MAR 13'!$D$20+'[177]MAR 13'!$E$20)/1000</f>
        <v>32827.795991000006</v>
      </c>
      <c r="D197" s="54">
        <f>('[177]MAR 13'!$G$20)/1000</f>
        <v>13063.01885</v>
      </c>
      <c r="E197" s="54">
        <f>('[177]MAR 13'!$L$20)/1000</f>
        <v>699.667949</v>
      </c>
      <c r="F197" s="54">
        <f>('[177]MAR 13'!$M$20)/1000</f>
        <v>0</v>
      </c>
      <c r="G197" s="54">
        <f>('[177]MAR 13'!$P$20)/1000</f>
        <v>4071.5461149999996</v>
      </c>
      <c r="H197" s="54">
        <f>('[177]MAR 13'!$Q$20)/1000</f>
        <v>31258.250054</v>
      </c>
      <c r="I197" s="62">
        <f t="shared" si="31"/>
        <v>89056.61898500001</v>
      </c>
      <c r="J197" s="65">
        <f>('[177]MAR 13'!$I$20)/1000</f>
        <v>270382.860013</v>
      </c>
      <c r="K197" s="66">
        <f t="shared" si="32"/>
        <v>26</v>
      </c>
      <c r="L197" s="72">
        <f>('[177]MAR 13'!$I$23)/1000</f>
        <v>70299.54360338</v>
      </c>
      <c r="M197" s="72">
        <f t="shared" si="33"/>
        <v>18757.07538162</v>
      </c>
      <c r="N197" s="64">
        <f t="shared" si="34"/>
        <v>2.63934630533048</v>
      </c>
      <c r="O197" s="64">
        <f t="shared" si="35"/>
        <v>12.141226699585042</v>
      </c>
      <c r="P197" s="64">
        <f t="shared" si="36"/>
        <v>4.831304339843114</v>
      </c>
      <c r="Q197" s="64">
        <f t="shared" si="37"/>
        <v>0.25876934246732947</v>
      </c>
      <c r="R197" s="64">
        <f t="shared" si="38"/>
        <v>0</v>
      </c>
      <c r="S197" s="64">
        <f t="shared" si="39"/>
        <v>1.5058447546579836</v>
      </c>
      <c r="T197" s="64">
        <f t="shared" si="40"/>
        <v>11.560736524681003</v>
      </c>
      <c r="U197" s="67">
        <f t="shared" si="41"/>
        <v>32.937227966564954</v>
      </c>
    </row>
    <row r="198" spans="1:21" ht="12.75" customHeight="1">
      <c r="A198" s="50">
        <v>41394</v>
      </c>
      <c r="B198" s="54">
        <f>('[178]APR 13'!$B$20)/1000</f>
        <v>7480.156386</v>
      </c>
      <c r="C198" s="54">
        <f>('[178]APR 13'!$D$20+'[178]APR 13'!$E$20)/1000</f>
        <v>34801.56548800001</v>
      </c>
      <c r="D198" s="54">
        <f>('[178]APR 13'!$G$20)/1000</f>
        <v>3861.836428000001</v>
      </c>
      <c r="E198" s="54">
        <f>('[178]APR 13'!$L$20)/1000</f>
        <v>360.149505</v>
      </c>
      <c r="F198" s="54">
        <f>('[178]APR 13'!$M$20)/1000</f>
        <v>0</v>
      </c>
      <c r="G198" s="54">
        <f>('[178]APR 13'!$P$20)/1000</f>
        <v>4988.720294</v>
      </c>
      <c r="H198" s="54">
        <f>('[178]APR 13'!$Q$20)/1000</f>
        <v>29296.392762000003</v>
      </c>
      <c r="I198" s="62">
        <f t="shared" si="31"/>
        <v>80788.82086300002</v>
      </c>
      <c r="J198" s="65">
        <f>('[178]APR 13'!$I$20)/1000</f>
        <v>277067.332221</v>
      </c>
      <c r="K198" s="66">
        <f t="shared" si="32"/>
        <v>26</v>
      </c>
      <c r="L198" s="72">
        <f>('[178]APR 13'!$I$23)/1000</f>
        <v>72037.50637746</v>
      </c>
      <c r="M198" s="72">
        <f t="shared" si="33"/>
        <v>8751.314485540017</v>
      </c>
      <c r="N198" s="64">
        <f t="shared" si="34"/>
        <v>2.699761219064804</v>
      </c>
      <c r="O198" s="64">
        <f t="shared" si="35"/>
        <v>12.560688843764838</v>
      </c>
      <c r="P198" s="64">
        <f t="shared" si="36"/>
        <v>1.3938259689596484</v>
      </c>
      <c r="Q198" s="64">
        <f t="shared" si="37"/>
        <v>0.12998627521801462</v>
      </c>
      <c r="R198" s="64">
        <f t="shared" si="38"/>
        <v>0</v>
      </c>
      <c r="S198" s="64">
        <f t="shared" si="39"/>
        <v>1.8005443853701224</v>
      </c>
      <c r="T198" s="64">
        <f t="shared" si="40"/>
        <v>10.573744846480865</v>
      </c>
      <c r="U198" s="67">
        <f t="shared" si="41"/>
        <v>29.158551538858298</v>
      </c>
    </row>
    <row r="199" spans="1:21" ht="12.75" customHeight="1">
      <c r="A199" s="50">
        <v>41425</v>
      </c>
      <c r="B199" s="54">
        <f>('[179]MAY 13'!$B$20)/1000</f>
        <v>7388.518995000001</v>
      </c>
      <c r="C199" s="54">
        <f>('[179]MAY 13'!$D$20+'[179]MAY 13'!$E$20)/1000</f>
        <v>33296.30891000001</v>
      </c>
      <c r="D199" s="54">
        <f>('[179]MAY 13'!$G$20)/1000</f>
        <v>7143.727228</v>
      </c>
      <c r="E199" s="54">
        <f>('[179]MAY 13'!$L$20)/1000</f>
        <v>395.583598</v>
      </c>
      <c r="F199" s="54">
        <f>('[179]MAY 13'!$M$20)/1000</f>
        <v>0</v>
      </c>
      <c r="G199" s="54">
        <f>('[179]MAY 13'!$P$20)/1000</f>
        <v>5594.612315</v>
      </c>
      <c r="H199" s="54">
        <f>('[179]MAY 13'!$Q$20)/1000</f>
        <v>31244.766880999996</v>
      </c>
      <c r="I199" s="62">
        <f t="shared" si="31"/>
        <v>85063.517927</v>
      </c>
      <c r="J199" s="65">
        <f>('[179]MAY 13'!$I$20)/1000</f>
        <v>272782.676964</v>
      </c>
      <c r="K199" s="66">
        <f t="shared" si="32"/>
        <v>26</v>
      </c>
      <c r="L199" s="72">
        <f>('[179]MAY 13'!$I$23)/1000</f>
        <v>70923.49601064</v>
      </c>
      <c r="M199" s="72">
        <f t="shared" si="33"/>
        <v>14140.021916359998</v>
      </c>
      <c r="N199" s="64">
        <f t="shared" si="34"/>
        <v>2.7085733878823572</v>
      </c>
      <c r="O199" s="64">
        <f t="shared" si="35"/>
        <v>12.206166931338617</v>
      </c>
      <c r="P199" s="64">
        <f t="shared" si="36"/>
        <v>2.6188346369746864</v>
      </c>
      <c r="Q199" s="64">
        <f t="shared" si="37"/>
        <v>0.14501785905276032</v>
      </c>
      <c r="R199" s="64">
        <f t="shared" si="38"/>
        <v>0</v>
      </c>
      <c r="S199" s="64">
        <f t="shared" si="39"/>
        <v>2.0509412024497213</v>
      </c>
      <c r="T199" s="64">
        <f t="shared" si="40"/>
        <v>11.45408763809568</v>
      </c>
      <c r="U199" s="67">
        <f t="shared" si="41"/>
        <v>31.183621655793818</v>
      </c>
    </row>
    <row r="200" spans="1:21" ht="12.75" customHeight="1">
      <c r="A200" s="50">
        <v>41455</v>
      </c>
      <c r="B200" s="54">
        <f>('[180]JUN 13'!$B$20)/1000</f>
        <v>7351.004165</v>
      </c>
      <c r="C200" s="54">
        <f>('[180]JUN 13'!$D$20+'[180]JUN 13'!$E$20)/1000</f>
        <v>32823.188171</v>
      </c>
      <c r="D200" s="54">
        <f>('[180]JUN 13'!$G$20)/1000</f>
        <v>3896.2376</v>
      </c>
      <c r="E200" s="54">
        <f>('[180]JUN 13'!$L$20)/1000</f>
        <v>287.979526</v>
      </c>
      <c r="F200" s="54">
        <f>('[180]JUN 13'!$M$20)/1000</f>
        <v>0</v>
      </c>
      <c r="G200" s="54">
        <f>('[180]JUN 13'!$P$20)/1000</f>
        <v>5634.046136</v>
      </c>
      <c r="H200" s="54">
        <f>('[180]JUN 13'!$Q$20)/1000</f>
        <v>32787.574166</v>
      </c>
      <c r="I200" s="62">
        <f t="shared" si="31"/>
        <v>82780.029764</v>
      </c>
      <c r="J200" s="65">
        <f>('[180]JUN 13'!$I$20)/1000</f>
        <v>269510.23626700003</v>
      </c>
      <c r="K200" s="66">
        <f t="shared" si="32"/>
        <v>26</v>
      </c>
      <c r="L200" s="72">
        <f>('[180]JUN 13'!$I$23)/1000</f>
        <v>70072.66142942001</v>
      </c>
      <c r="M200" s="72">
        <f t="shared" si="33"/>
        <v>12707.368334579995</v>
      </c>
      <c r="N200" s="64">
        <f t="shared" si="34"/>
        <v>2.7275417315568906</v>
      </c>
      <c r="O200" s="64">
        <f t="shared" si="35"/>
        <v>12.178828019905904</v>
      </c>
      <c r="P200" s="64">
        <f t="shared" si="36"/>
        <v>1.445673327279507</v>
      </c>
      <c r="Q200" s="64">
        <f t="shared" si="37"/>
        <v>0.1068529084419275</v>
      </c>
      <c r="R200" s="64">
        <f t="shared" si="38"/>
        <v>0</v>
      </c>
      <c r="S200" s="64">
        <f t="shared" si="39"/>
        <v>2.0904757511393477</v>
      </c>
      <c r="T200" s="64">
        <f t="shared" si="40"/>
        <v>12.165613677662991</v>
      </c>
      <c r="U200" s="67">
        <f t="shared" si="41"/>
        <v>30.71498541598657</v>
      </c>
    </row>
    <row r="201" spans="1:21" ht="12.75" customHeight="1">
      <c r="A201" s="50">
        <v>41486</v>
      </c>
      <c r="B201" s="54">
        <f>('[181]JUL 13'!$B$20)/1000</f>
        <v>7477.322346</v>
      </c>
      <c r="C201" s="54">
        <f>('[181]JUL 13'!$D$20+'[181]JUL 13'!$E$20)/1000</f>
        <v>33071.959537999996</v>
      </c>
      <c r="D201" s="54">
        <f>('[181]JUL 13'!$G$20)/1000</f>
        <v>4135.347826</v>
      </c>
      <c r="E201" s="54">
        <f>('[181]JUL 13'!$L$20)/1000</f>
        <v>313.43498700000004</v>
      </c>
      <c r="F201" s="54">
        <f>('[181]JUL 13'!$M$20)/1000</f>
        <v>0</v>
      </c>
      <c r="G201" s="54">
        <f>('[181]JUL 13'!$P$20)/1000</f>
        <v>5837.468533</v>
      </c>
      <c r="H201" s="54">
        <f>('[181]JUL 13'!$Q$20)/1000</f>
        <v>28905.871714</v>
      </c>
      <c r="I201" s="62">
        <f t="shared" si="31"/>
        <v>79741.404944</v>
      </c>
      <c r="J201" s="65">
        <f>('[181]JUL 13'!$I$20)/1000</f>
        <v>270456.96900599997</v>
      </c>
      <c r="K201" s="66">
        <f t="shared" si="32"/>
        <v>26</v>
      </c>
      <c r="L201" s="72">
        <f>('[181]JUL 13'!$I$23)/1000</f>
        <v>70318.81194156</v>
      </c>
      <c r="M201" s="72">
        <f t="shared" si="33"/>
        <v>9422.59300244</v>
      </c>
      <c r="N201" s="64">
        <f t="shared" si="34"/>
        <v>2.764699454216733</v>
      </c>
      <c r="O201" s="64">
        <f t="shared" si="35"/>
        <v>12.22817798319196</v>
      </c>
      <c r="P201" s="64">
        <f t="shared" si="36"/>
        <v>1.5290224693408656</v>
      </c>
      <c r="Q201" s="64">
        <f t="shared" si="37"/>
        <v>0.11589088946458118</v>
      </c>
      <c r="R201" s="64">
        <f t="shared" si="38"/>
        <v>0</v>
      </c>
      <c r="S201" s="64">
        <f t="shared" si="39"/>
        <v>2.1583723852464303</v>
      </c>
      <c r="T201" s="64">
        <f t="shared" si="40"/>
        <v>10.687789566021031</v>
      </c>
      <c r="U201" s="67">
        <f t="shared" si="41"/>
        <v>29.483952747481602</v>
      </c>
    </row>
    <row r="202" spans="1:21" ht="12.75" customHeight="1">
      <c r="A202" s="50">
        <v>41517</v>
      </c>
      <c r="B202" s="54">
        <f>('[182]AUG 13'!$B$20)/1000</f>
        <v>7542.696927999999</v>
      </c>
      <c r="C202" s="54">
        <f>('[182]AUG 13'!$D$20+'[182]AUG 13'!$E$20)/1000</f>
        <v>32141.065036999997</v>
      </c>
      <c r="D202" s="54">
        <f>('[182]AUG 13'!$G$20)/1000</f>
        <v>9355.325</v>
      </c>
      <c r="E202" s="54">
        <f>('[182]AUG 13'!$L$20)/1000</f>
        <v>255.876439</v>
      </c>
      <c r="F202" s="54">
        <f>('[182]AUG 13'!$M$20)/1000</f>
        <v>0</v>
      </c>
      <c r="G202" s="54">
        <f>('[182]AUG 13'!$P$20)/1000</f>
        <v>5852.900799999999</v>
      </c>
      <c r="H202" s="54">
        <f>('[182]AUG 13'!$Q$20)/1000</f>
        <v>31218.923424</v>
      </c>
      <c r="I202" s="62">
        <f t="shared" si="31"/>
        <v>86366.78762799999</v>
      </c>
      <c r="J202" s="65">
        <f>('[182]AUG 13'!$I$20)/1000</f>
        <v>262699.42837700003</v>
      </c>
      <c r="K202" s="66">
        <f t="shared" si="32"/>
        <v>25.999999999999996</v>
      </c>
      <c r="L202" s="72">
        <f>('[182]AUG 13'!$I$23)/1000</f>
        <v>68301.85137802</v>
      </c>
      <c r="M202" s="72">
        <f t="shared" si="33"/>
        <v>18064.93624997999</v>
      </c>
      <c r="N202" s="64">
        <f t="shared" si="34"/>
        <v>2.8712270044133756</v>
      </c>
      <c r="O202" s="64">
        <f t="shared" si="35"/>
        <v>12.234920051243638</v>
      </c>
      <c r="P202" s="64">
        <f t="shared" si="36"/>
        <v>3.5612277719059864</v>
      </c>
      <c r="Q202" s="64">
        <f t="shared" si="37"/>
        <v>0.09740273916119514</v>
      </c>
      <c r="R202" s="64">
        <f t="shared" si="38"/>
        <v>0</v>
      </c>
      <c r="S202" s="64">
        <f t="shared" si="39"/>
        <v>2.2279838354274983</v>
      </c>
      <c r="T202" s="64">
        <f t="shared" si="40"/>
        <v>11.883894691692177</v>
      </c>
      <c r="U202" s="67">
        <f t="shared" si="41"/>
        <v>32.87665609384387</v>
      </c>
    </row>
    <row r="203" spans="1:21" ht="12.75" customHeight="1">
      <c r="A203" s="50">
        <v>41547</v>
      </c>
      <c r="B203" s="54">
        <f>('[183]SEP 13'!$B$20)/1000</f>
        <v>7577.546153</v>
      </c>
      <c r="C203" s="54">
        <f>('[183]SEP 13'!$D$20+'[183]SEP 13'!$E$20)/1000</f>
        <v>33108.242319000004</v>
      </c>
      <c r="D203" s="54">
        <f>('[183]SEP 13'!$G$20)/1000</f>
        <v>10600.666666</v>
      </c>
      <c r="E203" s="54">
        <f>('[183]SEP 13'!$L$20)/1000</f>
        <v>72.53796700000001</v>
      </c>
      <c r="F203" s="54">
        <f>('[183]SEP 13'!$M$20)/1000</f>
        <v>0</v>
      </c>
      <c r="G203" s="54">
        <f>('[183]SEP 13'!$P$20)/1000</f>
        <v>5434.066728</v>
      </c>
      <c r="H203" s="54">
        <f>('[183]SEP 13'!$Q$20)/1000</f>
        <v>16586.086242999998</v>
      </c>
      <c r="I203" s="62">
        <f t="shared" si="31"/>
        <v>73379.146076</v>
      </c>
      <c r="J203" s="65">
        <f>('[183]SEP 13'!$I$20)/1000</f>
        <v>272606.91223200003</v>
      </c>
      <c r="K203" s="66">
        <f t="shared" si="32"/>
        <v>26</v>
      </c>
      <c r="L203" s="72">
        <f>('[183]SEP 13'!$I$23)/1000</f>
        <v>70877.79718032</v>
      </c>
      <c r="M203" s="72">
        <f t="shared" si="33"/>
        <v>2501.3488956799993</v>
      </c>
      <c r="N203" s="64">
        <f t="shared" si="34"/>
        <v>2.7796603141710463</v>
      </c>
      <c r="O203" s="64">
        <f t="shared" si="35"/>
        <v>12.14504872525884</v>
      </c>
      <c r="P203" s="64">
        <f t="shared" si="36"/>
        <v>3.8886272469050174</v>
      </c>
      <c r="Q203" s="64">
        <f t="shared" si="37"/>
        <v>0.026608997697852625</v>
      </c>
      <c r="R203" s="64">
        <f t="shared" si="38"/>
        <v>0</v>
      </c>
      <c r="S203" s="64">
        <f t="shared" si="39"/>
        <v>1.9933708516442088</v>
      </c>
      <c r="T203" s="64">
        <f t="shared" si="40"/>
        <v>6.084250068055698</v>
      </c>
      <c r="U203" s="67">
        <f t="shared" si="41"/>
        <v>26.91756620373266</v>
      </c>
    </row>
    <row r="204" spans="1:21" ht="12.75" customHeight="1">
      <c r="A204" s="50">
        <v>41578</v>
      </c>
      <c r="B204" s="54">
        <f>('[184]OCT 13'!$B$20)/1000</f>
        <v>7399.735733</v>
      </c>
      <c r="C204" s="54">
        <f>('[184]OCT 13'!$D$20+'[184]OCT 13'!$E$20)/1000</f>
        <v>33990.654347</v>
      </c>
      <c r="D204" s="54">
        <f>('[184]OCT 13'!$G$20)/1000</f>
        <v>11800.533843000001</v>
      </c>
      <c r="E204" s="54">
        <f>('[184]OCT 13'!$L$20)/1000</f>
        <v>226.58031599999998</v>
      </c>
      <c r="F204" s="54">
        <f>('[184]OCT 13'!$M$20)/1000</f>
        <v>0</v>
      </c>
      <c r="G204" s="54">
        <f>('[184]OCT 13'!$P$20)/1000</f>
        <v>5234.15947</v>
      </c>
      <c r="H204" s="54">
        <f>('[184]OCT 13'!$Q$20)/1000</f>
        <v>28911.898904000005</v>
      </c>
      <c r="I204" s="62">
        <f t="shared" si="31"/>
        <v>87563.56261300002</v>
      </c>
      <c r="J204" s="65">
        <f>('[184]OCT 13'!$I$20)/1000</f>
        <v>278980.950233</v>
      </c>
      <c r="K204" s="66">
        <f t="shared" si="32"/>
        <v>26.000000000000007</v>
      </c>
      <c r="L204" s="72">
        <f>('[184]OCT 13'!$I$23)/1000</f>
        <v>72535.04706058001</v>
      </c>
      <c r="M204" s="72">
        <f t="shared" si="33"/>
        <v>15028.515552420009</v>
      </c>
      <c r="N204" s="64">
        <f t="shared" si="34"/>
        <v>2.652416133366766</v>
      </c>
      <c r="O204" s="64">
        <f t="shared" si="35"/>
        <v>12.183862130590496</v>
      </c>
      <c r="P204" s="64">
        <f t="shared" si="36"/>
        <v>4.229870832809338</v>
      </c>
      <c r="Q204" s="64">
        <f t="shared" si="37"/>
        <v>0.08121712819845373</v>
      </c>
      <c r="R204" s="64">
        <f t="shared" si="38"/>
        <v>0</v>
      </c>
      <c r="S204" s="64">
        <f t="shared" si="39"/>
        <v>1.8761709233653845</v>
      </c>
      <c r="T204" s="64">
        <f t="shared" si="40"/>
        <v>10.363395378735822</v>
      </c>
      <c r="U204" s="67">
        <f t="shared" si="41"/>
        <v>31.386932527066264</v>
      </c>
    </row>
    <row r="205" spans="1:21" ht="12.75" customHeight="1">
      <c r="A205" s="50">
        <v>41608</v>
      </c>
      <c r="B205" s="54">
        <f>('[185]NOV 13'!$B$20)/1000</f>
        <v>7183.01259</v>
      </c>
      <c r="C205" s="54">
        <f>('[185]NOV 13'!$D$20+'[185]NOV 13'!$E$20)/1000</f>
        <v>33882.729805</v>
      </c>
      <c r="D205" s="54">
        <f>('[185]NOV 13'!$G$20)/1000</f>
        <v>8398.383702000001</v>
      </c>
      <c r="E205" s="54">
        <f>('[185]NOV 13'!$L$20)/1000</f>
        <v>344.807316</v>
      </c>
      <c r="F205" s="54">
        <f>('[185]NOV 13'!$M$20)/1000</f>
        <v>0</v>
      </c>
      <c r="G205" s="54">
        <f>('[185]NOV 13'!$P$20)/1000</f>
        <v>5050.824358000001</v>
      </c>
      <c r="H205" s="54">
        <f>('[185]NOV 13'!$Q$20)/1000</f>
        <v>29881.816586000004</v>
      </c>
      <c r="I205" s="62">
        <f t="shared" si="31"/>
        <v>84741.574357</v>
      </c>
      <c r="J205" s="65">
        <f>('[185]NOV 13'!$I$20)/1000</f>
        <v>280275.726273</v>
      </c>
      <c r="K205" s="66">
        <f t="shared" si="32"/>
        <v>26</v>
      </c>
      <c r="L205" s="72">
        <f>('[185]NOV 13'!$I$23)/1000</f>
        <v>72871.68883098</v>
      </c>
      <c r="M205" s="72">
        <f t="shared" si="33"/>
        <v>11869.885526020007</v>
      </c>
      <c r="N205" s="64">
        <f t="shared" si="34"/>
        <v>2.56283791875842</v>
      </c>
      <c r="O205" s="64">
        <f t="shared" si="35"/>
        <v>12.089070379215373</v>
      </c>
      <c r="P205" s="64">
        <f t="shared" si="36"/>
        <v>2.9964720147829116</v>
      </c>
      <c r="Q205" s="64">
        <f t="shared" si="37"/>
        <v>0.12302432343503895</v>
      </c>
      <c r="R205" s="64">
        <f t="shared" si="38"/>
        <v>0</v>
      </c>
      <c r="S205" s="64">
        <f t="shared" si="39"/>
        <v>1.80209125676488</v>
      </c>
      <c r="T205" s="64">
        <f t="shared" si="40"/>
        <v>10.661578504623655</v>
      </c>
      <c r="U205" s="67">
        <f t="shared" si="41"/>
        <v>30.235074397580274</v>
      </c>
    </row>
    <row r="206" spans="1:21" ht="12.75" customHeight="1">
      <c r="A206" s="50">
        <v>41639</v>
      </c>
      <c r="B206" s="54">
        <f>('[186]DEC 13'!$B$20)/1000</f>
        <v>8499.185598</v>
      </c>
      <c r="C206" s="54">
        <f>('[186]DEC 13'!$D$20+'[186]DEC 13'!$E$20)/1000</f>
        <v>34036.91293500001</v>
      </c>
      <c r="D206" s="54">
        <f>('[186]DEC 13'!$G$20)/1000</f>
        <v>5495.852612</v>
      </c>
      <c r="E206" s="54">
        <f>('[186]DEC 13'!$L$20)/1000</f>
        <v>379.84180200000003</v>
      </c>
      <c r="F206" s="54">
        <f>('[186]DEC 13'!$M$20)/1000</f>
        <v>0</v>
      </c>
      <c r="G206" s="54">
        <f>('[186]DEC 13'!$P$20)/1000</f>
        <v>5110.676834000001</v>
      </c>
      <c r="H206" s="54">
        <f>('[186]DEC 13'!$Q$20)/1000</f>
        <v>29825.612226</v>
      </c>
      <c r="I206" s="62">
        <f t="shared" si="31"/>
        <v>83348.08200700002</v>
      </c>
      <c r="J206" s="65">
        <f>('[186]DEC 13'!$I$20)/1000</f>
        <v>279938.663445</v>
      </c>
      <c r="K206" s="66">
        <f t="shared" si="32"/>
        <v>26</v>
      </c>
      <c r="L206" s="72">
        <f>('[186]DEC 13'!$I$23)/1000</f>
        <v>72784.0524957</v>
      </c>
      <c r="M206" s="72">
        <f t="shared" si="33"/>
        <v>10564.029511300017</v>
      </c>
      <c r="N206" s="64">
        <f t="shared" si="34"/>
        <v>3.03608851074973</v>
      </c>
      <c r="O206" s="64">
        <f t="shared" si="35"/>
        <v>12.158703808946097</v>
      </c>
      <c r="P206" s="64">
        <f t="shared" si="36"/>
        <v>1.9632345687325101</v>
      </c>
      <c r="Q206" s="64">
        <f t="shared" si="37"/>
        <v>0.1356875100157889</v>
      </c>
      <c r="R206" s="64">
        <f t="shared" si="38"/>
        <v>0</v>
      </c>
      <c r="S206" s="64">
        <f t="shared" si="39"/>
        <v>1.8256416498909602</v>
      </c>
      <c r="T206" s="64">
        <f t="shared" si="40"/>
        <v>10.654338296453245</v>
      </c>
      <c r="U206" s="67">
        <f t="shared" si="41"/>
        <v>29.77369434478834</v>
      </c>
    </row>
    <row r="207" spans="1:21" ht="12.75" customHeight="1">
      <c r="A207" s="50">
        <v>41670</v>
      </c>
      <c r="B207" s="54">
        <f>('[187]JAN 14'!$B$20)/1000</f>
        <v>7795.406100000001</v>
      </c>
      <c r="C207" s="54">
        <f>('[187]JAN 14'!$D$20+'[186]DEC 13'!$E$20)/1000</f>
        <v>33930.044035000006</v>
      </c>
      <c r="D207" s="54">
        <f>('[187]JAN 14'!$G$20)/1000</f>
        <v>2059.457759</v>
      </c>
      <c r="E207" s="54">
        <f>('[187]JAN 14'!$L$20)/1000</f>
        <v>303.297232</v>
      </c>
      <c r="F207" s="54">
        <f>('[187]JAN 14'!$M$20)/1000</f>
        <v>0</v>
      </c>
      <c r="G207" s="54">
        <f>('[187]JAN 14'!$P$20)/1000</f>
        <v>5365.094161</v>
      </c>
      <c r="H207" s="54">
        <f>('[187]JAN 14'!$Q$20)/1000</f>
        <v>31085.824042999997</v>
      </c>
      <c r="I207" s="62">
        <f aca="true" t="shared" si="42" ref="I207:I244">SUM(B207:H207)</f>
        <v>80539.12333</v>
      </c>
      <c r="J207" s="65">
        <f>('[187]JAN 14'!$I$20)/1000</f>
        <v>279038.812613</v>
      </c>
      <c r="K207" s="66">
        <f t="shared" si="32"/>
        <v>26</v>
      </c>
      <c r="L207" s="72">
        <f>('[187]JAN 14'!$I$23)/1000</f>
        <v>72550.09127938</v>
      </c>
      <c r="M207" s="72">
        <f t="shared" si="33"/>
        <v>7989.032050620008</v>
      </c>
      <c r="N207" s="64">
        <f t="shared" si="34"/>
        <v>2.793663729787827</v>
      </c>
      <c r="O207" s="64">
        <f t="shared" si="35"/>
        <v>12.15961454152893</v>
      </c>
      <c r="P207" s="64">
        <f t="shared" si="36"/>
        <v>0.7380542297018264</v>
      </c>
      <c r="Q207" s="64">
        <f t="shared" si="37"/>
        <v>0.10869356458330552</v>
      </c>
      <c r="R207" s="64">
        <f t="shared" si="38"/>
        <v>0</v>
      </c>
      <c r="S207" s="64">
        <f t="shared" si="39"/>
        <v>1.9227053436615893</v>
      </c>
      <c r="T207" s="64">
        <f t="shared" si="40"/>
        <v>11.140322649707175</v>
      </c>
      <c r="U207" s="67">
        <f t="shared" si="41"/>
        <v>28.86305405897065</v>
      </c>
    </row>
    <row r="208" spans="1:21" ht="12.75" customHeight="1">
      <c r="A208" s="50">
        <v>41698</v>
      </c>
      <c r="B208" s="54">
        <f>('[188]FEB 14'!$B$20)/1000</f>
        <v>7276.6350760000005</v>
      </c>
      <c r="C208" s="54">
        <f>('[188]FEB 14'!$D$20+'[186]DEC 13'!$E$20)/1000</f>
        <v>33375.843078</v>
      </c>
      <c r="D208" s="54">
        <f>('[188]FEB 14'!$G$20)/1000</f>
        <v>8265.164607</v>
      </c>
      <c r="E208" s="54">
        <f>('[188]FEB 14'!$L$20)/1000</f>
        <v>232.45391100000003</v>
      </c>
      <c r="F208" s="54">
        <f>('[188]FEB 14'!$M$20)/1000</f>
        <v>0</v>
      </c>
      <c r="G208" s="54">
        <f>('[188]FEB 14'!$P$20)/1000</f>
        <v>5721.579182</v>
      </c>
      <c r="H208" s="54">
        <f>('[188]FEB 14'!$Q$20)/1000</f>
        <v>30704.881086999994</v>
      </c>
      <c r="I208" s="62">
        <f t="shared" si="42"/>
        <v>85576.55694099999</v>
      </c>
      <c r="J208" s="65">
        <f>('[188]FEB 14'!$I$20)/1000</f>
        <v>274340.097855</v>
      </c>
      <c r="K208" s="66">
        <f aca="true" t="shared" si="43" ref="K208:K244">L208/J208*100</f>
        <v>26</v>
      </c>
      <c r="L208" s="72">
        <f>('[188]FEB 14'!$I$23)/1000</f>
        <v>71328.42544230001</v>
      </c>
      <c r="M208" s="72">
        <f aca="true" t="shared" si="44" ref="M208:M244">I208-L208</f>
        <v>14248.131498699979</v>
      </c>
      <c r="N208" s="64">
        <f t="shared" si="34"/>
        <v>2.6524139682438985</v>
      </c>
      <c r="O208" s="64">
        <f t="shared" si="35"/>
        <v>12.165863954616105</v>
      </c>
      <c r="P208" s="64">
        <f t="shared" si="36"/>
        <v>3.0127439158997746</v>
      </c>
      <c r="Q208" s="64">
        <f t="shared" si="37"/>
        <v>0.08473202161022099</v>
      </c>
      <c r="R208" s="64">
        <f t="shared" si="38"/>
        <v>0</v>
      </c>
      <c r="S208" s="64">
        <f t="shared" si="39"/>
        <v>2.0855788952237266</v>
      </c>
      <c r="T208" s="64">
        <f t="shared" si="40"/>
        <v>11.192268766787707</v>
      </c>
      <c r="U208" s="67">
        <f t="shared" si="41"/>
        <v>31.19360152238143</v>
      </c>
    </row>
    <row r="209" spans="1:21" ht="12.75" customHeight="1">
      <c r="A209" s="50">
        <v>41729</v>
      </c>
      <c r="B209" s="54">
        <f>('[189]MAR 14'!$B$20)/1000</f>
        <v>7650.715438</v>
      </c>
      <c r="C209" s="54">
        <f>('[189]MAR 14'!$D$20+'[186]DEC 13'!$E$20)/1000</f>
        <v>32796.419215999995</v>
      </c>
      <c r="D209" s="54">
        <f>('[189]MAR 14'!$G$20)/1000</f>
        <v>8963.740142999999</v>
      </c>
      <c r="E209" s="54">
        <f>('[189]MAR 14'!$L$20)/1000</f>
        <v>215.54029200000002</v>
      </c>
      <c r="F209" s="54">
        <f>('[189]MAR 14'!$M$20)/1000</f>
        <v>0</v>
      </c>
      <c r="G209" s="54">
        <f>('[189]MAR 14'!$P$20)/1000</f>
        <v>5889.926718999999</v>
      </c>
      <c r="H209" s="54">
        <f>('[189]MAR 14'!$Q$20)/1000</f>
        <v>26838.71955</v>
      </c>
      <c r="I209" s="62">
        <f t="shared" si="42"/>
        <v>82355.061358</v>
      </c>
      <c r="J209" s="65">
        <f>('[189]MAR 14'!$I$20)/1000</f>
        <v>269160.357419</v>
      </c>
      <c r="K209" s="66">
        <f t="shared" si="43"/>
        <v>26.000000000000007</v>
      </c>
      <c r="L209" s="72">
        <f>('[189]MAR 14'!$I$23)/1000</f>
        <v>69981.69292894001</v>
      </c>
      <c r="M209" s="72">
        <f t="shared" si="44"/>
        <v>12373.368429059992</v>
      </c>
      <c r="N209" s="64">
        <f t="shared" si="34"/>
        <v>2.842437687096018</v>
      </c>
      <c r="O209" s="64">
        <f t="shared" si="35"/>
        <v>12.18471380053417</v>
      </c>
      <c r="P209" s="64">
        <f t="shared" si="36"/>
        <v>3.330260157533603</v>
      </c>
      <c r="Q209" s="64">
        <f t="shared" si="37"/>
        <v>0.08007876570934626</v>
      </c>
      <c r="R209" s="64">
        <f t="shared" si="38"/>
        <v>0</v>
      </c>
      <c r="S209" s="64">
        <f t="shared" si="39"/>
        <v>2.1882593616232993</v>
      </c>
      <c r="T209" s="64">
        <f t="shared" si="40"/>
        <v>9.971275044868646</v>
      </c>
      <c r="U209" s="67">
        <f t="shared" si="41"/>
        <v>30.59702481736509</v>
      </c>
    </row>
    <row r="210" spans="1:21" ht="12.75" customHeight="1">
      <c r="A210" s="50">
        <v>41759</v>
      </c>
      <c r="B210" s="54">
        <f>('[190]APR 14'!$B$20)/1000</f>
        <v>7600.166649</v>
      </c>
      <c r="C210" s="54">
        <f>('[190]APR 14'!$D$20+'[186]DEC 13'!$E$20)/1000</f>
        <v>33780.539638</v>
      </c>
      <c r="D210" s="54">
        <f>('[190]APR 14'!$G$20)/1000</f>
        <v>7755.519659</v>
      </c>
      <c r="E210" s="54">
        <f>('[190]APR 14'!$L$20)/1000</f>
        <v>250.709143</v>
      </c>
      <c r="F210" s="54">
        <f>('[190]APR 14'!$M$20)/1000</f>
        <v>0</v>
      </c>
      <c r="G210" s="54">
        <f>('[190]APR 14'!$P$20)/1000</f>
        <v>5724.645056999999</v>
      </c>
      <c r="H210" s="54">
        <f>('[190]APR 14'!$Q$20)/1000</f>
        <v>31841.963429000003</v>
      </c>
      <c r="I210" s="62">
        <f t="shared" si="42"/>
        <v>86953.543575</v>
      </c>
      <c r="J210" s="65">
        <f>('[190]APR 14'!$I$20)/1000</f>
        <v>277812.32775</v>
      </c>
      <c r="K210" s="66">
        <f t="shared" si="43"/>
        <v>26</v>
      </c>
      <c r="L210" s="72">
        <f>('[190]APR 14'!$I$23)/1000</f>
        <v>72231.20521500001</v>
      </c>
      <c r="M210" s="72">
        <f t="shared" si="44"/>
        <v>14722.338359999994</v>
      </c>
      <c r="N210" s="64">
        <f t="shared" si="34"/>
        <v>2.7357197250941647</v>
      </c>
      <c r="O210" s="64">
        <f t="shared" si="35"/>
        <v>12.159481874540393</v>
      </c>
      <c r="P210" s="64">
        <f t="shared" si="36"/>
        <v>2.7916398533542037</v>
      </c>
      <c r="Q210" s="64">
        <f t="shared" si="37"/>
        <v>0.09024406693197942</v>
      </c>
      <c r="R210" s="64">
        <f t="shared" si="38"/>
        <v>0</v>
      </c>
      <c r="S210" s="64">
        <f t="shared" si="39"/>
        <v>2.0606159213177677</v>
      </c>
      <c r="T210" s="64">
        <f t="shared" si="40"/>
        <v>11.461681231674573</v>
      </c>
      <c r="U210" s="67">
        <f t="shared" si="41"/>
        <v>31.299382672913083</v>
      </c>
    </row>
    <row r="211" spans="1:21" ht="12.75" customHeight="1">
      <c r="A211" s="50">
        <v>41790</v>
      </c>
      <c r="B211" s="54">
        <f>('[191]MAY 14'!$B$20)/1000</f>
        <v>7795.3330940000005</v>
      </c>
      <c r="C211" s="54">
        <f>('[191]MAY 14'!$D$20+'[186]DEC 13'!$E$20)/1000</f>
        <v>32792.715808999994</v>
      </c>
      <c r="D211" s="54">
        <f>('[191]MAY 14'!$G$20)/1000</f>
        <v>7280.719594999999</v>
      </c>
      <c r="E211" s="54">
        <f>('[191]MAY 14'!$L$20)/1000</f>
        <v>152.71362699999997</v>
      </c>
      <c r="F211" s="54">
        <f>('[191]MAY 14'!$M$20)/1000</f>
        <v>0</v>
      </c>
      <c r="G211" s="54">
        <f>('[191]MAY 14'!$P$20)/1000</f>
        <v>5592.404667999999</v>
      </c>
      <c r="H211" s="54">
        <f>('[191]MAY 14'!$Q$20)/1000</f>
        <v>31459.334726999998</v>
      </c>
      <c r="I211" s="62">
        <f t="shared" si="42"/>
        <v>85073.22151999998</v>
      </c>
      <c r="J211" s="65">
        <f>('[191]MAY 14'!$I$20)/1000</f>
        <v>269580.462768</v>
      </c>
      <c r="K211" s="66">
        <f t="shared" si="43"/>
        <v>26</v>
      </c>
      <c r="L211" s="72">
        <f>('[191]MAY 14'!$I$23)/1000</f>
        <v>70090.92031968001</v>
      </c>
      <c r="M211" s="72">
        <f t="shared" si="44"/>
        <v>14982.30120031997</v>
      </c>
      <c r="N211" s="64">
        <f t="shared" si="34"/>
        <v>2.891653576805614</v>
      </c>
      <c r="O211" s="64">
        <f t="shared" si="35"/>
        <v>12.164351775455362</v>
      </c>
      <c r="P211" s="64">
        <f t="shared" si="36"/>
        <v>2.700759365216225</v>
      </c>
      <c r="Q211" s="64">
        <f t="shared" si="37"/>
        <v>0.05664862558360721</v>
      </c>
      <c r="R211" s="64">
        <f t="shared" si="38"/>
        <v>0</v>
      </c>
      <c r="S211" s="64">
        <f t="shared" si="39"/>
        <v>2.074484408320347</v>
      </c>
      <c r="T211" s="64">
        <f t="shared" si="40"/>
        <v>11.66973837939947</v>
      </c>
      <c r="U211" s="67">
        <f t="shared" si="41"/>
        <v>31.55763613078062</v>
      </c>
    </row>
    <row r="212" spans="1:21" ht="12.75" customHeight="1">
      <c r="A212" s="50">
        <v>41820</v>
      </c>
      <c r="B212" s="54">
        <f>('[192]JUN 14'!$B$19)/1000</f>
        <v>7737.279157</v>
      </c>
      <c r="C212" s="54">
        <f>('[192]JUN 14'!$D$19+'[192]JUN 14'!$E$19)/1000</f>
        <v>33409.058087</v>
      </c>
      <c r="D212" s="54">
        <f>('[192]JUN 14'!$G$19)/1000</f>
        <v>13283.592284</v>
      </c>
      <c r="E212" s="54">
        <f>('[192]JUN 14'!$L$19)/1000</f>
        <v>65.448744</v>
      </c>
      <c r="F212" s="54">
        <f>('[193]JUN 14'!$M$20)/1000</f>
        <v>0</v>
      </c>
      <c r="G212" s="54">
        <f>('[192]JUN 14'!$P$19)/1000</f>
        <v>5300.1569150000005</v>
      </c>
      <c r="H212" s="54">
        <f>('[192]JUN 14'!$Q$19)/1000</f>
        <v>30737.612871999998</v>
      </c>
      <c r="I212" s="62">
        <f t="shared" si="42"/>
        <v>90533.148059</v>
      </c>
      <c r="J212" s="65">
        <f>('[192]JUN 14'!$I$19)/1000</f>
        <v>274287.850891</v>
      </c>
      <c r="K212" s="66">
        <f t="shared" si="43"/>
        <v>26.000000000000007</v>
      </c>
      <c r="L212" s="72">
        <f>('[192]JUN 14'!$I$22)/1000</f>
        <v>71314.84123166002</v>
      </c>
      <c r="M212" s="72">
        <f t="shared" si="44"/>
        <v>19218.306827339984</v>
      </c>
      <c r="N212" s="64">
        <f t="shared" si="34"/>
        <v>2.8208610523091444</v>
      </c>
      <c r="O212" s="64">
        <f t="shared" si="35"/>
        <v>12.180290879991077</v>
      </c>
      <c r="P212" s="64">
        <f t="shared" si="36"/>
        <v>4.842938628469842</v>
      </c>
      <c r="Q212" s="64">
        <f t="shared" si="37"/>
        <v>0.023861335377194252</v>
      </c>
      <c r="R212" s="64">
        <f t="shared" si="38"/>
        <v>0</v>
      </c>
      <c r="S212" s="64">
        <f t="shared" si="39"/>
        <v>1.9323338229465525</v>
      </c>
      <c r="T212" s="64">
        <f t="shared" si="40"/>
        <v>11.206334065526987</v>
      </c>
      <c r="U212" s="67">
        <f t="shared" si="41"/>
        <v>33.006619784620796</v>
      </c>
    </row>
    <row r="213" spans="1:21" ht="12.75" customHeight="1">
      <c r="A213" s="50">
        <v>41851</v>
      </c>
      <c r="B213" s="54">
        <f>('[194]JUL 14'!$B$19)/1000</f>
        <v>7591.726568000001</v>
      </c>
      <c r="C213" s="54">
        <f>('[194]JUL 14'!$D$19+'[194]JUL 14'!$E$19)/1000</f>
        <v>33688.83539200001</v>
      </c>
      <c r="D213" s="54">
        <f>('[194]JUL 14'!$G$19)/1000</f>
        <v>10994.550978</v>
      </c>
      <c r="E213" s="54">
        <f>('[194]JUL 14'!$L$19)/1000</f>
        <v>23.22597</v>
      </c>
      <c r="F213" s="54">
        <f>('[194]JUL 14'!$M$19)/1000</f>
        <v>0</v>
      </c>
      <c r="G213" s="54">
        <f>('[194]JUL 14'!$P$19)/1000</f>
        <v>6120.8152359999995</v>
      </c>
      <c r="H213" s="54">
        <f>('[194]JUL 14'!$Q$19)/1000</f>
        <v>33586.666622000004</v>
      </c>
      <c r="I213" s="62">
        <f t="shared" si="42"/>
        <v>92005.82076600002</v>
      </c>
      <c r="J213" s="65">
        <f>('[194]JUL 14'!$I$19)/1000</f>
        <v>275480.53491399996</v>
      </c>
      <c r="K213" s="66">
        <f t="shared" si="43"/>
        <v>26</v>
      </c>
      <c r="L213" s="72">
        <f>('[194]JUL 14'!$I$22)/1000</f>
        <v>71624.93907764</v>
      </c>
      <c r="M213" s="72">
        <f t="shared" si="44"/>
        <v>20380.881688360023</v>
      </c>
      <c r="N213" s="64">
        <f t="shared" si="34"/>
        <v>2.755812337292724</v>
      </c>
      <c r="O213" s="64">
        <f t="shared" si="35"/>
        <v>12.229116442843068</v>
      </c>
      <c r="P213" s="64">
        <f t="shared" si="36"/>
        <v>3.9910445873906477</v>
      </c>
      <c r="Q213" s="64">
        <f t="shared" si="37"/>
        <v>0.008431074815231766</v>
      </c>
      <c r="R213" s="64">
        <f t="shared" si="38"/>
        <v>0</v>
      </c>
      <c r="S213" s="64">
        <f t="shared" si="39"/>
        <v>2.2218685025825176</v>
      </c>
      <c r="T213" s="64">
        <f t="shared" si="40"/>
        <v>12.192028969482418</v>
      </c>
      <c r="U213" s="67">
        <f t="shared" si="41"/>
        <v>33.39830191440661</v>
      </c>
    </row>
    <row r="214" spans="1:21" ht="12.75" customHeight="1">
      <c r="A214" s="50">
        <v>41882</v>
      </c>
      <c r="B214" s="54">
        <f>('[195]AUG 14'!$B$19)/1000</f>
        <v>7873.604787</v>
      </c>
      <c r="C214" s="54">
        <f>('[195]AUG 14'!$D$19+'[195]AUG 14'!$E$19)/1000</f>
        <v>34503.215531</v>
      </c>
      <c r="D214" s="54">
        <f>('[195]AUG 14'!$G$19)/1000</f>
        <v>9908.535165000001</v>
      </c>
      <c r="E214" s="54">
        <f>('[195]AUG 14'!$L$19)/1000</f>
        <v>34.923321</v>
      </c>
      <c r="F214" s="54">
        <f>('[195]AUG 14'!$M$19)/1000</f>
        <v>0</v>
      </c>
      <c r="G214" s="54">
        <f>('[195]AUG 14'!$P$19)/1000</f>
        <v>6161.697341</v>
      </c>
      <c r="H214" s="54">
        <f>('[195]AUG 14'!$Q$19)/1000</f>
        <v>33586.666622000004</v>
      </c>
      <c r="I214" s="62">
        <f t="shared" si="42"/>
        <v>92068.64276700001</v>
      </c>
      <c r="J214" s="65">
        <f>('[195]AUG 14'!$I$19)/1000</f>
        <v>283371.79251</v>
      </c>
      <c r="K214" s="66">
        <f t="shared" si="43"/>
        <v>25.999999999999996</v>
      </c>
      <c r="L214" s="72">
        <f>('[195]AUG 14'!$I$22)/1000</f>
        <v>73676.66605259999</v>
      </c>
      <c r="M214" s="72">
        <f t="shared" si="44"/>
        <v>18391.97671440002</v>
      </c>
      <c r="N214" s="64">
        <f t="shared" si="34"/>
        <v>2.7785421820776834</v>
      </c>
      <c r="O214" s="64">
        <f t="shared" si="35"/>
        <v>12.17595273876189</v>
      </c>
      <c r="P214" s="64">
        <f t="shared" si="36"/>
        <v>3.4966554282746176</v>
      </c>
      <c r="Q214" s="64">
        <f t="shared" si="37"/>
        <v>0.012324205133708776</v>
      </c>
      <c r="R214" s="64">
        <f t="shared" si="38"/>
        <v>0</v>
      </c>
      <c r="S214" s="64">
        <f t="shared" si="39"/>
        <v>2.1744215563666445</v>
      </c>
      <c r="T214" s="64">
        <f t="shared" si="40"/>
        <v>11.852508792248527</v>
      </c>
      <c r="U214" s="67">
        <f t="shared" si="41"/>
        <v>32.49040490286308</v>
      </c>
    </row>
    <row r="215" spans="1:21" ht="12.75" customHeight="1">
      <c r="A215" s="50">
        <v>41912</v>
      </c>
      <c r="B215" s="54">
        <f>('[196]SEP 14'!$B$19)/1000</f>
        <v>7699.905948999999</v>
      </c>
      <c r="C215" s="54">
        <f>('[196]SEP 14'!$D$19+'[196]SEP 14'!$E$19)/1000</f>
        <v>34943.04064600001</v>
      </c>
      <c r="D215" s="54">
        <f>('[196]SEP 14'!$G$19)/1000</f>
        <v>13254.233982000002</v>
      </c>
      <c r="E215" s="54">
        <f>('[196]SEP 14'!$L$19)/1000</f>
        <v>64.45478299999999</v>
      </c>
      <c r="F215" s="54">
        <f>('[196]SEP 14'!$M$19)/1000</f>
        <v>0</v>
      </c>
      <c r="G215" s="54">
        <f>('[196]SEP 14'!$P$19)/1000</f>
        <v>6173.378672</v>
      </c>
      <c r="H215" s="54">
        <f>('[196]SEP 14'!$Q$19)/1000</f>
        <v>35879.086769</v>
      </c>
      <c r="I215" s="62">
        <f t="shared" si="42"/>
        <v>98014.10080100001</v>
      </c>
      <c r="J215" s="65">
        <f>('[196]SEP 14'!$I$19)/1000</f>
        <v>285593.458999</v>
      </c>
      <c r="K215" s="66">
        <f t="shared" si="43"/>
        <v>26</v>
      </c>
      <c r="L215" s="72">
        <f>('[196]SEP 14'!$I$22)/1000</f>
        <v>74254.29933974001</v>
      </c>
      <c r="M215" s="72">
        <f t="shared" si="44"/>
        <v>23759.801461259995</v>
      </c>
      <c r="N215" s="64">
        <f t="shared" si="34"/>
        <v>2.6961072483900828</v>
      </c>
      <c r="O215" s="64">
        <f t="shared" si="35"/>
        <v>12.235238428945376</v>
      </c>
      <c r="P215" s="64">
        <f t="shared" si="36"/>
        <v>4.640944518987184</v>
      </c>
      <c r="Q215" s="64">
        <f t="shared" si="37"/>
        <v>0.022568718214315154</v>
      </c>
      <c r="R215" s="64">
        <f t="shared" si="38"/>
        <v>0</v>
      </c>
      <c r="S215" s="64">
        <f t="shared" si="39"/>
        <v>2.161596660384864</v>
      </c>
      <c r="T215" s="64">
        <f t="shared" si="40"/>
        <v>12.562993177349217</v>
      </c>
      <c r="U215" s="67">
        <f t="shared" si="41"/>
        <v>34.319448752271036</v>
      </c>
    </row>
    <row r="216" spans="1:21" ht="12.75" customHeight="1">
      <c r="A216" s="50">
        <v>41943</v>
      </c>
      <c r="B216" s="54">
        <f>('[197]OCT 14'!$B$19)/1000</f>
        <v>8084.658045</v>
      </c>
      <c r="C216" s="54">
        <f>('[197]OCT 14'!$D$19+'[197]OCT 14'!$E$19)/1000</f>
        <v>34778.027017</v>
      </c>
      <c r="D216" s="54">
        <f>('[197]OCT 14'!$G$19)/1000</f>
        <v>17044.510285</v>
      </c>
      <c r="E216" s="54">
        <f>('[197]OCT 14'!$L$19)/1000</f>
        <v>87.25137</v>
      </c>
      <c r="F216" s="54">
        <f>('[197]OCT 14'!$M$19)/1000</f>
        <v>0</v>
      </c>
      <c r="G216" s="54">
        <f>('[197]OCT 14'!$P$19)/1000</f>
        <v>4983.92186</v>
      </c>
      <c r="H216" s="54">
        <f>('[197]OCT 14'!$Q$19)/1000</f>
        <v>35912.92949</v>
      </c>
      <c r="I216" s="62">
        <f t="shared" si="42"/>
        <v>100891.298067</v>
      </c>
      <c r="J216" s="65">
        <f>('[197]OCT 14'!$I$19)/1000</f>
        <v>285127.524324</v>
      </c>
      <c r="K216" s="66">
        <f t="shared" si="43"/>
        <v>26</v>
      </c>
      <c r="L216" s="72">
        <f>('[197]OCT 14'!$I$22)/1000</f>
        <v>74133.15632424</v>
      </c>
      <c r="M216" s="72">
        <f t="shared" si="44"/>
        <v>26758.141742759995</v>
      </c>
      <c r="N216" s="64">
        <f t="shared" si="34"/>
        <v>2.835453386749548</v>
      </c>
      <c r="O216" s="64">
        <f t="shared" si="35"/>
        <v>12.197358743058617</v>
      </c>
      <c r="P216" s="64">
        <f t="shared" si="36"/>
        <v>5.977855110765017</v>
      </c>
      <c r="Q216" s="64">
        <f t="shared" si="37"/>
        <v>0.030600823335755315</v>
      </c>
      <c r="R216" s="64">
        <f t="shared" si="38"/>
        <v>0</v>
      </c>
      <c r="S216" s="64">
        <f t="shared" si="39"/>
        <v>1.7479623799267454</v>
      </c>
      <c r="T216" s="64">
        <f t="shared" si="40"/>
        <v>12.595392035597003</v>
      </c>
      <c r="U216" s="67">
        <f t="shared" si="41"/>
        <v>35.38462247943268</v>
      </c>
    </row>
    <row r="217" spans="1:21" ht="12.75" customHeight="1">
      <c r="A217" s="50">
        <v>41973</v>
      </c>
      <c r="B217" s="54">
        <f>('[198]NOV 14'!$B$19)/1000</f>
        <v>8049.889182</v>
      </c>
      <c r="C217" s="54">
        <f>('[198]NOV 14'!$D$19+'[198]NOV 14'!$E$19)/1000</f>
        <v>34248.775160000005</v>
      </c>
      <c r="D217" s="54">
        <f>('[198]NOV 14'!$G$19)/1000</f>
        <v>16796.786023</v>
      </c>
      <c r="E217" s="54">
        <f>('[198]NOV 14'!$L$19)/1000</f>
        <v>42.066322</v>
      </c>
      <c r="F217" s="54">
        <f>('[198]NOV 14'!$M$19)/1000</f>
        <v>0</v>
      </c>
      <c r="G217" s="54">
        <f>('[198]NOV 14'!$P$19)/1000</f>
        <v>4628.952286000001</v>
      </c>
      <c r="H217" s="54">
        <f>('[198]NOV 14'!$Q$19)/1000</f>
        <v>36354.296229</v>
      </c>
      <c r="I217" s="62">
        <f t="shared" si="42"/>
        <v>100120.76520200001</v>
      </c>
      <c r="J217" s="65">
        <f>('[198]NOV 14'!$I$19)/1000</f>
        <v>280683.74390600005</v>
      </c>
      <c r="K217" s="66">
        <f t="shared" si="43"/>
        <v>25.999999999999996</v>
      </c>
      <c r="L217" s="72">
        <f>('[198]NOV 14'!$I$22)/1000</f>
        <v>72977.77341556</v>
      </c>
      <c r="M217" s="72">
        <f t="shared" si="44"/>
        <v>27142.991786440005</v>
      </c>
      <c r="N217" s="64">
        <f t="shared" si="34"/>
        <v>2.8679570359072444</v>
      </c>
      <c r="O217" s="64">
        <f t="shared" si="35"/>
        <v>12.201909053724819</v>
      </c>
      <c r="P217" s="64">
        <f t="shared" si="36"/>
        <v>5.9842389834393765</v>
      </c>
      <c r="Q217" s="64">
        <f t="shared" si="37"/>
        <v>0.014987088819111611</v>
      </c>
      <c r="R217" s="64">
        <f t="shared" si="38"/>
        <v>0</v>
      </c>
      <c r="S217" s="64">
        <f t="shared" si="39"/>
        <v>1.6491700664895719</v>
      </c>
      <c r="T217" s="64">
        <f t="shared" si="40"/>
        <v>12.95204906529069</v>
      </c>
      <c r="U217" s="67">
        <f t="shared" si="41"/>
        <v>35.67031129367082</v>
      </c>
    </row>
    <row r="218" spans="1:21" ht="12.75" customHeight="1">
      <c r="A218" s="50">
        <v>42004</v>
      </c>
      <c r="B218" s="54">
        <f>('[199]DEC 14'!$B$19)/1000</f>
        <v>9535.247756</v>
      </c>
      <c r="C218" s="54">
        <f>('[199]DEC 14'!$D$19+'[199]DEC 14'!$E$19)/1000</f>
        <v>34533.645973000006</v>
      </c>
      <c r="D218" s="54">
        <f>('[199]DEC 14'!$G$19)/1000</f>
        <v>14508.690476999998</v>
      </c>
      <c r="E218" s="54">
        <f>('[199]DEC 14'!$L$19)/1000</f>
        <v>65.706822</v>
      </c>
      <c r="F218" s="54">
        <f>('[199]DEC 14'!$M$19)/1000</f>
        <v>0</v>
      </c>
      <c r="G218" s="54">
        <f>('[199]DEC 14'!$P$19)/1000</f>
        <v>4636.53134</v>
      </c>
      <c r="H218" s="54">
        <f>('[199]DEC 14'!$Q$19)/1000</f>
        <v>36876.591328</v>
      </c>
      <c r="I218" s="62">
        <f t="shared" si="42"/>
        <v>100156.413696</v>
      </c>
      <c r="J218" s="65">
        <f>('[199]DEC 14'!$I$19)/1000</f>
        <v>280708.245018</v>
      </c>
      <c r="K218" s="66">
        <f t="shared" si="43"/>
        <v>26</v>
      </c>
      <c r="L218" s="72">
        <f>('[199]DEC 14'!$I$22)/1000</f>
        <v>72984.14370468001</v>
      </c>
      <c r="M218" s="72">
        <f t="shared" si="44"/>
        <v>27172.26999131999</v>
      </c>
      <c r="N218" s="64">
        <f t="shared" si="34"/>
        <v>3.3968534680513454</v>
      </c>
      <c r="O218" s="64">
        <f t="shared" si="35"/>
        <v>12.302326912693848</v>
      </c>
      <c r="P218" s="64">
        <f t="shared" si="36"/>
        <v>5.168601469497146</v>
      </c>
      <c r="Q218" s="64">
        <f t="shared" si="37"/>
        <v>0.023407514088439635</v>
      </c>
      <c r="R218" s="64">
        <f t="shared" si="38"/>
        <v>0</v>
      </c>
      <c r="S218" s="64">
        <f t="shared" si="39"/>
        <v>1.6517260972162355</v>
      </c>
      <c r="T218" s="64">
        <f t="shared" si="40"/>
        <v>13.136981895788399</v>
      </c>
      <c r="U218" s="67">
        <f t="shared" si="41"/>
        <v>35.67989735733541</v>
      </c>
    </row>
    <row r="219" spans="1:21" ht="12.75" customHeight="1">
      <c r="A219" s="50">
        <v>42035</v>
      </c>
      <c r="B219" s="54">
        <f>('[200]Jan 15'!$B$19)/1000</f>
        <v>8631.286989</v>
      </c>
      <c r="C219" s="54">
        <f>('[200]Jan 15'!$D$19+'[200]Jan 15'!$E$19)/1000</f>
        <v>35967.213231999995</v>
      </c>
      <c r="D219" s="54">
        <f>('[200]Jan 15'!$G$19)/1000</f>
        <v>11331.45238</v>
      </c>
      <c r="E219" s="54">
        <f>('[200]Jan 15'!$L$19)/1000</f>
        <v>154.579042</v>
      </c>
      <c r="F219" s="54">
        <f>('[200]Jan 15'!$M$19)/1000</f>
        <v>0</v>
      </c>
      <c r="G219" s="54">
        <f>('[200]Jan 15'!$P$19)/1000</f>
        <v>4747.405462</v>
      </c>
      <c r="H219" s="54">
        <f>('[200]Jan 15'!$Q$19)/1000</f>
        <v>34732.972092</v>
      </c>
      <c r="I219" s="62">
        <f t="shared" si="42"/>
        <v>95564.909197</v>
      </c>
      <c r="J219" s="65">
        <f>('[200]Jan 15'!$I$19)/1000</f>
        <v>290574.235643</v>
      </c>
      <c r="K219" s="66">
        <f t="shared" si="43"/>
        <v>26.000000000000007</v>
      </c>
      <c r="L219" s="72">
        <f>('[200]Jan 15'!$I$22)/1000</f>
        <v>75549.30126718001</v>
      </c>
      <c r="M219" s="72">
        <f t="shared" si="44"/>
        <v>20015.60792981999</v>
      </c>
      <c r="N219" s="64">
        <f t="shared" si="34"/>
        <v>2.9704240535642032</v>
      </c>
      <c r="O219" s="64">
        <f t="shared" si="35"/>
        <v>12.377977404779058</v>
      </c>
      <c r="P219" s="64">
        <f t="shared" si="36"/>
        <v>3.8996755355563737</v>
      </c>
      <c r="Q219" s="64">
        <f t="shared" si="37"/>
        <v>0.05319777978867887</v>
      </c>
      <c r="R219" s="64">
        <f t="shared" si="38"/>
        <v>0</v>
      </c>
      <c r="S219" s="64">
        <f t="shared" si="39"/>
        <v>1.633801238948339</v>
      </c>
      <c r="T219" s="64">
        <f t="shared" si="40"/>
        <v>11.953218087330011</v>
      </c>
      <c r="U219" s="67">
        <f t="shared" si="41"/>
        <v>32.888294099966664</v>
      </c>
    </row>
    <row r="220" spans="1:21" ht="12.75" customHeight="1">
      <c r="A220" s="50">
        <v>42063</v>
      </c>
      <c r="B220" s="54">
        <f>('[201]Feb 15'!$B$19)/1000</f>
        <v>8072.4810529999995</v>
      </c>
      <c r="C220" s="54">
        <f>('[201]Feb 15'!$D$19+'[201]Feb 15'!$E$19)/1000</f>
        <v>36118.302468999995</v>
      </c>
      <c r="D220" s="54">
        <f>('[201]Feb 15'!$G$19)/1000</f>
        <v>11307.938947</v>
      </c>
      <c r="E220" s="54">
        <f>('[201]Feb 15'!$L$19)/1000</f>
        <v>175.49247200000002</v>
      </c>
      <c r="F220" s="54">
        <f>('[201]Feb 15'!$M$19)/1000</f>
        <v>0</v>
      </c>
      <c r="G220" s="54">
        <f>('[201]Feb 15'!$P$19)/1000</f>
        <v>6223.712393</v>
      </c>
      <c r="H220" s="54">
        <f>('[201]Feb 15'!$Q$19)/1000</f>
        <v>31998.488679000002</v>
      </c>
      <c r="I220" s="62">
        <f t="shared" si="42"/>
        <v>93896.41601300001</v>
      </c>
      <c r="J220" s="65">
        <f>('[201]Feb 15'!$I$19)/1000</f>
        <v>291839.74975</v>
      </c>
      <c r="K220" s="66">
        <f t="shared" si="43"/>
        <v>26</v>
      </c>
      <c r="L220" s="72">
        <f>('[201]Feb 15'!$I$22)/1000</f>
        <v>75878.334935</v>
      </c>
      <c r="M220" s="72">
        <f t="shared" si="44"/>
        <v>18018.081078000003</v>
      </c>
      <c r="N220" s="64">
        <f t="shared" si="34"/>
        <v>2.766066329180711</v>
      </c>
      <c r="O220" s="64">
        <f t="shared" si="35"/>
        <v>12.376073684253148</v>
      </c>
      <c r="P220" s="64">
        <f t="shared" si="36"/>
        <v>3.874708279693486</v>
      </c>
      <c r="Q220" s="64">
        <f t="shared" si="37"/>
        <v>0.06013316285746987</v>
      </c>
      <c r="R220" s="64">
        <f t="shared" si="38"/>
        <v>0</v>
      </c>
      <c r="S220" s="64">
        <f t="shared" si="39"/>
        <v>2.1325787177145834</v>
      </c>
      <c r="T220" s="64">
        <f t="shared" si="40"/>
        <v>10.964403823129306</v>
      </c>
      <c r="U220" s="67">
        <f t="shared" si="41"/>
        <v>32.17396399682871</v>
      </c>
    </row>
    <row r="221" spans="1:21" ht="12.75" customHeight="1">
      <c r="A221" s="50">
        <v>42094</v>
      </c>
      <c r="B221" s="54">
        <f>('[202]Mar 15'!$B$19)/1000</f>
        <v>7999.758499</v>
      </c>
      <c r="C221" s="54">
        <f>('[202]Mar 15'!$D$19+'[202]Mar 15'!$E$19)/1000</f>
        <v>36559.871557000006</v>
      </c>
      <c r="D221" s="54">
        <f>('[203]Mar 15'!$G$19)/1000</f>
        <v>13922.181818</v>
      </c>
      <c r="E221" s="54">
        <f>('[203]Mar 15'!$L$19)/1000</f>
        <v>132.897441</v>
      </c>
      <c r="F221" s="54">
        <f>('[202]Mar 15'!$M$19)/1000</f>
        <v>0</v>
      </c>
      <c r="G221" s="54">
        <f>('[203]Mar 15'!$P$19)/1000</f>
        <v>4758.87613</v>
      </c>
      <c r="H221" s="54">
        <f>('[203]Mar 15'!$Q$19)/1000</f>
        <v>34053.290086</v>
      </c>
      <c r="I221" s="62">
        <f t="shared" si="42"/>
        <v>97426.875531</v>
      </c>
      <c r="J221" s="65">
        <f>('[202]Mar 15'!$I$19)/1000</f>
        <v>287631.50814999995</v>
      </c>
      <c r="K221" s="66">
        <f t="shared" si="43"/>
        <v>26.000000000000007</v>
      </c>
      <c r="L221" s="72">
        <f>('[202]Mar 15'!$I$22)/1000</f>
        <v>74784.192119</v>
      </c>
      <c r="M221" s="72">
        <f t="shared" si="44"/>
        <v>22642.683412</v>
      </c>
      <c r="N221" s="64">
        <f t="shared" si="34"/>
        <v>2.7812524957551323</v>
      </c>
      <c r="O221" s="64">
        <f t="shared" si="35"/>
        <v>12.710662956275993</v>
      </c>
      <c r="P221" s="64">
        <f t="shared" si="36"/>
        <v>4.840283982636414</v>
      </c>
      <c r="Q221" s="64">
        <f t="shared" si="37"/>
        <v>0.04620406222349393</v>
      </c>
      <c r="R221" s="64">
        <f t="shared" si="38"/>
        <v>0</v>
      </c>
      <c r="S221" s="64">
        <f t="shared" si="39"/>
        <v>1.654504459754195</v>
      </c>
      <c r="T221" s="64">
        <f t="shared" si="40"/>
        <v>11.839207152590944</v>
      </c>
      <c r="U221" s="67">
        <f t="shared" si="41"/>
        <v>33.87211510923617</v>
      </c>
    </row>
    <row r="222" spans="1:21" ht="12.75" customHeight="1">
      <c r="A222" s="50">
        <v>42124</v>
      </c>
      <c r="B222" s="54">
        <f>('[204]Apr 15'!$B$19)/1000</f>
        <v>7842.618942</v>
      </c>
      <c r="C222" s="54">
        <f>('[204]Apr 15'!$D$19+'[204]Apr 15'!$E$19)/1000</f>
        <v>36983.504061</v>
      </c>
      <c r="D222" s="54">
        <f>('[205]Apr 15'!$G$19)/1000</f>
        <v>14564.71</v>
      </c>
      <c r="E222" s="54">
        <f>('[205]Apr 15'!$L$19)/1000</f>
        <v>145.22558600000002</v>
      </c>
      <c r="F222" s="54">
        <f>('[204]Apr 15'!$M$19)/1000</f>
        <v>0</v>
      </c>
      <c r="G222" s="54">
        <f>('[205]Apr 15'!$P$19)/1000</f>
        <v>4756.7772970000005</v>
      </c>
      <c r="H222" s="54">
        <f>('[205]Apr 15'!$Q$19)/1000</f>
        <v>32175.052977</v>
      </c>
      <c r="I222" s="62">
        <f t="shared" si="42"/>
        <v>96467.888863</v>
      </c>
      <c r="J222" s="65">
        <f>('[204]Apr 15'!$I$19)/1000</f>
        <v>293816.269919</v>
      </c>
      <c r="K222" s="66">
        <f t="shared" si="43"/>
        <v>26</v>
      </c>
      <c r="L222" s="72">
        <f>('[204]Apr 15'!$I$22)/1000</f>
        <v>76392.23017894</v>
      </c>
      <c r="M222" s="72">
        <f t="shared" si="44"/>
        <v>20075.658684060007</v>
      </c>
      <c r="N222" s="64">
        <f t="shared" si="34"/>
        <v>2.6692255483884786</v>
      </c>
      <c r="O222" s="64">
        <f t="shared" si="35"/>
        <v>12.587289353035386</v>
      </c>
      <c r="P222" s="64">
        <f t="shared" si="36"/>
        <v>4.957080832867164</v>
      </c>
      <c r="Q222" s="64">
        <f t="shared" si="37"/>
        <v>0.04942734656594619</v>
      </c>
      <c r="R222" s="64">
        <f t="shared" si="38"/>
        <v>0</v>
      </c>
      <c r="S222" s="64">
        <f t="shared" si="39"/>
        <v>1.6189632038795403</v>
      </c>
      <c r="T222" s="64">
        <f t="shared" si="40"/>
        <v>10.950739040377206</v>
      </c>
      <c r="U222" s="67">
        <f t="shared" si="41"/>
        <v>32.83272532511372</v>
      </c>
    </row>
    <row r="223" spans="1:21" ht="12.75" customHeight="1">
      <c r="A223" s="50">
        <v>42155</v>
      </c>
      <c r="B223" s="54">
        <f>('[206]May 15'!$B$19)/1000</f>
        <v>7987.402704000001</v>
      </c>
      <c r="C223" s="54">
        <f>('[206]May 15'!$D$19+'[206]May 15'!$E$19)/1000</f>
        <v>35695.72751900001</v>
      </c>
      <c r="D223" s="54">
        <f>('[207]May 15'!$G$19)/1000</f>
        <v>13756.45</v>
      </c>
      <c r="E223" s="54">
        <f>('[207]May 15'!$L$19)/1000</f>
        <v>123.606679</v>
      </c>
      <c r="F223" s="54">
        <f>('[206]May 15'!$M$19)/1000</f>
        <v>0</v>
      </c>
      <c r="G223" s="54">
        <f>('[207]May 15'!$P$19)/1000</f>
        <v>4756.092402000001</v>
      </c>
      <c r="H223" s="54">
        <f>('[207]May 15'!$Q$19)/1000</f>
        <v>32430.867861000006</v>
      </c>
      <c r="I223" s="62">
        <f t="shared" si="42"/>
        <v>94750.14716500002</v>
      </c>
      <c r="J223" s="65">
        <f>('[206]May 15'!$I$19)/1000</f>
        <v>291607.10378899996</v>
      </c>
      <c r="K223" s="66">
        <f t="shared" si="43"/>
        <v>26.000000000000007</v>
      </c>
      <c r="L223" s="72">
        <f>('[206]May 15'!$I$22)/1000</f>
        <v>75817.84698514</v>
      </c>
      <c r="M223" s="72">
        <f t="shared" si="44"/>
        <v>18932.300179860016</v>
      </c>
      <c r="N223" s="64">
        <f t="shared" si="34"/>
        <v>2.739097436316057</v>
      </c>
      <c r="O223" s="64">
        <f t="shared" si="35"/>
        <v>12.241034959432469</v>
      </c>
      <c r="P223" s="64">
        <f t="shared" si="36"/>
        <v>4.717460521796426</v>
      </c>
      <c r="Q223" s="64">
        <f t="shared" si="37"/>
        <v>0.042388089108226557</v>
      </c>
      <c r="R223" s="64">
        <f t="shared" si="38"/>
        <v>0</v>
      </c>
      <c r="S223" s="64">
        <f t="shared" si="39"/>
        <v>1.6309933263633378</v>
      </c>
      <c r="T223" s="64">
        <f t="shared" si="40"/>
        <v>11.12142586363953</v>
      </c>
      <c r="U223" s="67">
        <f t="shared" si="41"/>
        <v>32.49240019665605</v>
      </c>
    </row>
    <row r="224" spans="1:21" ht="12.75" customHeight="1">
      <c r="A224" s="50">
        <v>42185</v>
      </c>
      <c r="B224" s="54">
        <f>('[208]Jun 15'!$B$19)/1000</f>
        <v>8055.679442000001</v>
      </c>
      <c r="C224" s="54">
        <f>('[208]Jun 15'!$D$19+'[208]Jun 15'!$E$19)/1000</f>
        <v>36177.804658</v>
      </c>
      <c r="D224" s="54">
        <f>('[209]Jun 15'!$G$19)/1000</f>
        <v>7167.003904</v>
      </c>
      <c r="E224" s="54">
        <f>('[209]Jun 15'!$L$19)/1000</f>
        <v>128.800666</v>
      </c>
      <c r="F224" s="54">
        <f>('[208]Jun 15'!$M$19)/1000</f>
        <v>0</v>
      </c>
      <c r="G224" s="54">
        <f>('[209]Jun 15'!$P$19)/1000</f>
        <v>4788.936043</v>
      </c>
      <c r="H224" s="54">
        <f>('[209]Jun 15'!$Q$19)/1000</f>
        <v>31387.162550999998</v>
      </c>
      <c r="I224" s="62">
        <f t="shared" si="42"/>
        <v>87705.387264</v>
      </c>
      <c r="J224" s="65">
        <f>('[208]Jun 15'!$I$19)/1000</f>
        <v>298958.962358</v>
      </c>
      <c r="K224" s="66">
        <f t="shared" si="43"/>
        <v>26</v>
      </c>
      <c r="L224" s="72">
        <f>('[208]Jun 15'!$I$22)/1000</f>
        <v>77729.33021308</v>
      </c>
      <c r="M224" s="72">
        <f t="shared" si="44"/>
        <v>9976.057050920004</v>
      </c>
      <c r="N224" s="64">
        <f aca="true" t="shared" si="45" ref="N224:N244">B224/$J224*100</f>
        <v>2.694577000957548</v>
      </c>
      <c r="O224" s="64">
        <f aca="true" t="shared" si="46" ref="O224:O244">C224/$J224*100</f>
        <v>12.101261113783734</v>
      </c>
      <c r="P224" s="64">
        <f aca="true" t="shared" si="47" ref="P224:P244">D224/$J224*100</f>
        <v>2.3973203035865485</v>
      </c>
      <c r="Q224" s="64">
        <f aca="true" t="shared" si="48" ref="Q224:Q244">E224/$J224*100</f>
        <v>0.043083058953677617</v>
      </c>
      <c r="R224" s="64">
        <f aca="true" t="shared" si="49" ref="R224:R244">F224/$J224*100</f>
        <v>0</v>
      </c>
      <c r="S224" s="64">
        <f aca="true" t="shared" si="50" ref="S224:S244">G224/$J224*100</f>
        <v>1.6018707066775617</v>
      </c>
      <c r="T224" s="64">
        <f aca="true" t="shared" si="51" ref="T224:T244">H224/$J224*100</f>
        <v>10.498819738815598</v>
      </c>
      <c r="U224" s="67">
        <f aca="true" t="shared" si="52" ref="U224:U244">I224/$J224*100</f>
        <v>29.336931922774667</v>
      </c>
    </row>
    <row r="225" spans="1:21" ht="12.75" customHeight="1">
      <c r="A225" s="50">
        <v>42216</v>
      </c>
      <c r="B225" s="54">
        <f>('[210]Jul 15'!$B$19)/1000</f>
        <v>8899.190083999998</v>
      </c>
      <c r="C225" s="54">
        <f>('[210]Jul 15'!$D$19+'[210]Jul 15'!$E$19)/1000</f>
        <v>36182.697631999996</v>
      </c>
      <c r="D225" s="54">
        <f>('[211]Jul 15'!$G$19)/1000</f>
        <v>4830.11093</v>
      </c>
      <c r="E225" s="54">
        <f>('[211]Jul 15'!$L$19)/1000</f>
        <v>227.75681</v>
      </c>
      <c r="F225" s="54">
        <f>('[210]Jul 15'!$M$19)/1000</f>
        <v>0</v>
      </c>
      <c r="G225" s="54">
        <f>('[211]Jul 15'!$P$19)/1000</f>
        <v>4826.549767</v>
      </c>
      <c r="H225" s="54">
        <f>('[211]Jul 15'!$Q$19)/1000</f>
        <v>31795.222442000002</v>
      </c>
      <c r="I225" s="62">
        <f t="shared" si="42"/>
        <v>86761.527665</v>
      </c>
      <c r="J225" s="65">
        <f>('[210]Jul 15'!$I$19)/1000</f>
        <v>298522.01324199996</v>
      </c>
      <c r="K225" s="66">
        <f t="shared" si="43"/>
        <v>26.000000000000007</v>
      </c>
      <c r="L225" s="72">
        <f>('[210]Jul 15'!$I$22)/1000</f>
        <v>77615.72344292</v>
      </c>
      <c r="M225" s="72">
        <f t="shared" si="44"/>
        <v>9145.804222079998</v>
      </c>
      <c r="N225" s="64">
        <f t="shared" si="45"/>
        <v>2.9810833671370753</v>
      </c>
      <c r="O225" s="64">
        <f t="shared" si="46"/>
        <v>12.120612895193132</v>
      </c>
      <c r="P225" s="64">
        <f t="shared" si="47"/>
        <v>1.6180082927701618</v>
      </c>
      <c r="Q225" s="64">
        <f t="shared" si="48"/>
        <v>0.07629481240814445</v>
      </c>
      <c r="R225" s="64">
        <f t="shared" si="49"/>
        <v>0</v>
      </c>
      <c r="S225" s="64">
        <f t="shared" si="50"/>
        <v>1.6168153613138434</v>
      </c>
      <c r="T225" s="64">
        <f t="shared" si="51"/>
        <v>10.65088034771656</v>
      </c>
      <c r="U225" s="67">
        <f t="shared" si="52"/>
        <v>29.06369507653892</v>
      </c>
    </row>
    <row r="226" spans="1:21" ht="12.75" customHeight="1">
      <c r="A226" s="50">
        <v>42247</v>
      </c>
      <c r="B226" s="54">
        <f>('[212]Aug 15'!$B$19)/1000</f>
        <v>8502.703226</v>
      </c>
      <c r="C226" s="54">
        <f>('[212]Aug 15'!$D$19+'[212]Aug 15'!$E$19)/1000</f>
        <v>36408.496936999996</v>
      </c>
      <c r="D226" s="54">
        <f>('[213]Aug 15'!$G$19)/1000</f>
        <v>6954.6</v>
      </c>
      <c r="E226" s="54">
        <f>('[213]Aug 15'!$L$19)/1000</f>
        <v>296.353987</v>
      </c>
      <c r="F226" s="54">
        <f>('[210]Jul 15'!$M$19)/1000</f>
        <v>0</v>
      </c>
      <c r="G226" s="54">
        <f>('[213]Aug 15'!$P$19)/1000</f>
        <v>3273.328242</v>
      </c>
      <c r="H226" s="54">
        <f>('[213]Aug 15'!$Q$19)/1000</f>
        <v>38049.14939800001</v>
      </c>
      <c r="I226" s="62">
        <f t="shared" si="42"/>
        <v>93484.63179000001</v>
      </c>
      <c r="J226" s="65">
        <f>(+'[213]Aug 15'!$I$19)/1000</f>
        <v>299044.364373</v>
      </c>
      <c r="K226" s="66">
        <f t="shared" si="43"/>
        <v>25.999999999999996</v>
      </c>
      <c r="L226" s="72">
        <f>(+'[213]Aug 15'!$I$22)/1000</f>
        <v>77751.53473697999</v>
      </c>
      <c r="M226" s="72">
        <f t="shared" si="44"/>
        <v>15733.097053020028</v>
      </c>
      <c r="N226" s="64">
        <f t="shared" si="45"/>
        <v>2.8432915777655396</v>
      </c>
      <c r="O226" s="64">
        <f t="shared" si="46"/>
        <v>12.17494836036684</v>
      </c>
      <c r="P226" s="64">
        <f t="shared" si="47"/>
        <v>2.325608113224793</v>
      </c>
      <c r="Q226" s="64">
        <f t="shared" si="48"/>
        <v>0.09910034172399776</v>
      </c>
      <c r="R226" s="64">
        <f t="shared" si="49"/>
        <v>0</v>
      </c>
      <c r="S226" s="64">
        <f t="shared" si="50"/>
        <v>1.0945961977458154</v>
      </c>
      <c r="T226" s="64">
        <f t="shared" si="51"/>
        <v>12.723580154328223</v>
      </c>
      <c r="U226" s="67">
        <f t="shared" si="52"/>
        <v>31.26112474515521</v>
      </c>
    </row>
    <row r="227" spans="1:21" ht="12.75" customHeight="1">
      <c r="A227" s="50">
        <v>42277</v>
      </c>
      <c r="B227" s="54">
        <f>('[214]Sep 15'!$B$19)/1000</f>
        <v>8248.754949</v>
      </c>
      <c r="C227" s="54">
        <f>('[214]Sep 15'!$D$19+'[214]Sep 15'!$E$19)/1000</f>
        <v>37293.701202</v>
      </c>
      <c r="D227" s="54">
        <f>('[215]Sep 15'!$G$19)/1000</f>
        <v>4984.454546</v>
      </c>
      <c r="E227" s="54">
        <f>('[215]Sep 15'!$L$19)/1000</f>
        <v>280.075283</v>
      </c>
      <c r="F227" s="54">
        <f>('[214]Sep 15'!$M$19)/1000</f>
        <v>0</v>
      </c>
      <c r="G227" s="54">
        <f>('[215]Sep 15'!$P$19)/1000</f>
        <v>3275.309001</v>
      </c>
      <c r="H227" s="54">
        <f>('[215]Sep 15'!$Q$19)/1000</f>
        <v>38762.390896000004</v>
      </c>
      <c r="I227" s="62">
        <f t="shared" si="42"/>
        <v>92844.68587700001</v>
      </c>
      <c r="J227" s="65">
        <f>('[214]Sep 15'!$I$19)/1000</f>
        <v>304436.459138</v>
      </c>
      <c r="K227" s="66">
        <f t="shared" si="43"/>
        <v>26</v>
      </c>
      <c r="L227" s="72">
        <f>('[214]Sep 15'!$I$22)/1000</f>
        <v>79153.47937588</v>
      </c>
      <c r="M227" s="72">
        <f t="shared" si="44"/>
        <v>13691.206501120017</v>
      </c>
      <c r="N227" s="64">
        <f t="shared" si="45"/>
        <v>2.7095161244339883</v>
      </c>
      <c r="O227" s="64">
        <f t="shared" si="46"/>
        <v>12.25007717787668</v>
      </c>
      <c r="P227" s="64">
        <f t="shared" si="47"/>
        <v>1.6372725396009695</v>
      </c>
      <c r="Q227" s="64">
        <f t="shared" si="48"/>
        <v>0.0919979439364859</v>
      </c>
      <c r="R227" s="64">
        <f t="shared" si="49"/>
        <v>0</v>
      </c>
      <c r="S227" s="64">
        <f t="shared" si="50"/>
        <v>1.075859642525705</v>
      </c>
      <c r="T227" s="64">
        <f t="shared" si="51"/>
        <v>12.73250615440549</v>
      </c>
      <c r="U227" s="67">
        <f t="shared" si="52"/>
        <v>30.497229582779322</v>
      </c>
    </row>
    <row r="228" spans="1:21" ht="12.75" customHeight="1">
      <c r="A228" s="50">
        <v>42308</v>
      </c>
      <c r="B228" s="54">
        <f>('[216]Oct 15'!$B$19)/1000</f>
        <v>8302.653879000001</v>
      </c>
      <c r="C228" s="54">
        <f>('[216]Oct 15'!$D$19+'[216]Oct 15'!$E$19)/1000</f>
        <v>38202.513213000006</v>
      </c>
      <c r="D228" s="54">
        <f>('[217]Oct 15'!$G$19)/1000</f>
        <v>904.7142849999999</v>
      </c>
      <c r="E228" s="54">
        <f>('[217]Oct 15'!$L$19)/1000</f>
        <v>157.152213</v>
      </c>
      <c r="F228" s="54">
        <f>('[216]Oct 15'!$M$19)/1000</f>
        <v>0</v>
      </c>
      <c r="G228" s="54">
        <f>('[217]Oct 15'!$P$19)/1000</f>
        <v>3273.605525</v>
      </c>
      <c r="H228" s="54">
        <f>('[217]Oct 15'!$Q$19)/1000</f>
        <v>37919.873498</v>
      </c>
      <c r="I228" s="62">
        <f t="shared" si="42"/>
        <v>88760.512613</v>
      </c>
      <c r="J228" s="65">
        <f>('[216]Oct 15'!$I$19)/1000</f>
        <v>313924.478035</v>
      </c>
      <c r="K228" s="66">
        <f t="shared" si="43"/>
        <v>26</v>
      </c>
      <c r="L228" s="72">
        <f>('[216]Oct 15'!$I$22)/1000</f>
        <v>81620.36428909999</v>
      </c>
      <c r="M228" s="72">
        <f t="shared" si="44"/>
        <v>7140.148323900008</v>
      </c>
      <c r="N228" s="64">
        <f t="shared" si="45"/>
        <v>2.6447934009384015</v>
      </c>
      <c r="O228" s="64">
        <f t="shared" si="46"/>
        <v>12.16933239871175</v>
      </c>
      <c r="P228" s="64">
        <f t="shared" si="47"/>
        <v>0.2881948838978819</v>
      </c>
      <c r="Q228" s="64">
        <f t="shared" si="48"/>
        <v>0.0500605158233245</v>
      </c>
      <c r="R228" s="64">
        <f t="shared" si="49"/>
        <v>0</v>
      </c>
      <c r="S228" s="64">
        <f t="shared" si="50"/>
        <v>1.0428003402254666</v>
      </c>
      <c r="T228" s="64">
        <f t="shared" si="51"/>
        <v>12.079298095949131</v>
      </c>
      <c r="U228" s="67">
        <f t="shared" si="52"/>
        <v>28.27447963554595</v>
      </c>
    </row>
    <row r="229" spans="1:21" ht="12.75" customHeight="1">
      <c r="A229" s="50">
        <v>42338</v>
      </c>
      <c r="B229" s="54">
        <f>('[218]Nov 15'!$B$19)/1000</f>
        <v>8243.239225</v>
      </c>
      <c r="C229" s="54">
        <f>('[218]Nov 15'!$D$19+'[218]Nov 15'!$E$19)/1000</f>
        <v>37944.866922</v>
      </c>
      <c r="D229" s="54">
        <f>('[219]Nov 15'!$G$19)/1000</f>
        <v>2736.285713</v>
      </c>
      <c r="E229" s="54">
        <f>('[219]Nov 15'!$L$19)/1000</f>
        <v>100.440674</v>
      </c>
      <c r="F229" s="54">
        <f>('[218]Nov 15'!$M$19)/1000</f>
        <v>0</v>
      </c>
      <c r="G229" s="54">
        <f>('[219]Nov 15'!$P$19)/1000</f>
        <v>3270.984192</v>
      </c>
      <c r="H229" s="54">
        <f>('[219]Nov 15'!$Q$19)/1000</f>
        <v>38879.2055</v>
      </c>
      <c r="I229" s="62">
        <f t="shared" si="42"/>
        <v>91175.02222599999</v>
      </c>
      <c r="J229" s="65">
        <f>('[218]Nov 15'!$I$19)/1000</f>
        <v>311561.48747600004</v>
      </c>
      <c r="K229" s="66">
        <f t="shared" si="43"/>
        <v>26</v>
      </c>
      <c r="L229" s="72">
        <f>('[218]Nov 15'!$I$22)/1000</f>
        <v>81005.98674376</v>
      </c>
      <c r="M229" s="72">
        <f t="shared" si="44"/>
        <v>10169.035482239982</v>
      </c>
      <c r="N229" s="64">
        <f t="shared" si="45"/>
        <v>2.6457824719542673</v>
      </c>
      <c r="O229" s="64">
        <f t="shared" si="46"/>
        <v>12.178933676750706</v>
      </c>
      <c r="P229" s="64">
        <f t="shared" si="47"/>
        <v>0.8782490208167271</v>
      </c>
      <c r="Q229" s="64">
        <f t="shared" si="48"/>
        <v>0.03223783363395871</v>
      </c>
      <c r="R229" s="64">
        <f t="shared" si="49"/>
        <v>0</v>
      </c>
      <c r="S229" s="64">
        <f t="shared" si="50"/>
        <v>1.0498679469335783</v>
      </c>
      <c r="T229" s="64">
        <f t="shared" si="51"/>
        <v>12.478822660324765</v>
      </c>
      <c r="U229" s="67">
        <f t="shared" si="52"/>
        <v>29.263893610413998</v>
      </c>
    </row>
    <row r="230" spans="1:21" ht="12.75" customHeight="1">
      <c r="A230" s="50">
        <v>42369</v>
      </c>
      <c r="B230" s="54">
        <f>('[220]Dec 15'!$B$19)/1000</f>
        <v>10310.097805999998</v>
      </c>
      <c r="C230" s="54">
        <f>('[220]Dec 15'!$D$19+'[220]Dec 15'!$E$19)/1000</f>
        <v>38164.771129</v>
      </c>
      <c r="D230" s="54">
        <f>('[221]Dec 15'!$G$19)/1000</f>
        <v>5039.4339629999995</v>
      </c>
      <c r="E230" s="54">
        <f>('[221]Dec 15'!$L$19)/1000</f>
        <v>109.008184</v>
      </c>
      <c r="F230" s="54">
        <f>('[220]Dec 15'!$M$19)/1000</f>
        <v>0</v>
      </c>
      <c r="G230" s="54">
        <f>('[221]Dec 15'!$P$19)/1000</f>
        <v>3273.200421</v>
      </c>
      <c r="H230" s="54">
        <f>('[221]Dec 15'!$Q$19)/1000</f>
        <v>38885.31485</v>
      </c>
      <c r="I230" s="62">
        <f t="shared" si="42"/>
        <v>95781.826353</v>
      </c>
      <c r="J230" s="65">
        <f>('[220]Dec 15'!$I$19)/1000</f>
        <v>312901.841195</v>
      </c>
      <c r="K230" s="66">
        <f t="shared" si="43"/>
        <v>26</v>
      </c>
      <c r="L230" s="72">
        <f>('[220]Dec 15'!$I$22)/1000</f>
        <v>81354.4787107</v>
      </c>
      <c r="M230" s="72">
        <f t="shared" si="44"/>
        <v>14427.347642299996</v>
      </c>
      <c r="N230" s="64">
        <f t="shared" si="45"/>
        <v>3.2949942917001755</v>
      </c>
      <c r="O230" s="64">
        <f t="shared" si="46"/>
        <v>12.197042683815903</v>
      </c>
      <c r="P230" s="64">
        <f t="shared" si="47"/>
        <v>1.6105478778117612</v>
      </c>
      <c r="Q230" s="64">
        <f t="shared" si="48"/>
        <v>0.034837821210539396</v>
      </c>
      <c r="R230" s="64">
        <f t="shared" si="49"/>
        <v>0</v>
      </c>
      <c r="S230" s="64">
        <f t="shared" si="50"/>
        <v>1.0460789902991163</v>
      </c>
      <c r="T230" s="64">
        <f t="shared" si="51"/>
        <v>12.427320562094977</v>
      </c>
      <c r="U230" s="67">
        <f t="shared" si="52"/>
        <v>30.61082222693247</v>
      </c>
    </row>
    <row r="231" spans="1:21" ht="12.75" customHeight="1">
      <c r="A231" s="50">
        <v>42400</v>
      </c>
      <c r="B231" s="54">
        <f>('[222]Jan 16'!$B$19)/1000</f>
        <v>9227.496773</v>
      </c>
      <c r="C231" s="54">
        <f>('[222]Jan 16'!$D$19+'[222]Jan 16'!$E$19)/1000</f>
        <v>39374.391192</v>
      </c>
      <c r="D231" s="54">
        <f>('[222]Jan 16'!$G$19)/1000</f>
        <v>4041.2</v>
      </c>
      <c r="E231" s="54">
        <f>('[222]Jan 16'!$L$19)/1000</f>
        <v>164.41395699999998</v>
      </c>
      <c r="F231" s="54">
        <f>('[222]Jan 16'!$M$19)/1000</f>
        <v>0</v>
      </c>
      <c r="G231" s="54">
        <f>('[222]Jan 16'!$P$19)/1000</f>
        <v>3272.1473830000004</v>
      </c>
      <c r="H231" s="54">
        <f>('[222]Jan 16'!$Q$19)/1000</f>
        <v>41473.61790799999</v>
      </c>
      <c r="I231" s="62">
        <f t="shared" si="42"/>
        <v>97553.26721299998</v>
      </c>
      <c r="J231" s="65">
        <f>('[222]Jan 16'!$I$19)/1000</f>
        <v>324367.71716099995</v>
      </c>
      <c r="K231" s="66">
        <f t="shared" si="43"/>
        <v>26</v>
      </c>
      <c r="L231" s="72">
        <f>(+'[243]Jan 16'!$I$22)/1000</f>
        <v>84335.60646185999</v>
      </c>
      <c r="M231" s="72">
        <f t="shared" si="44"/>
        <v>13217.660751139992</v>
      </c>
      <c r="N231" s="64">
        <f t="shared" si="45"/>
        <v>2.8447642243077884</v>
      </c>
      <c r="O231" s="64">
        <f t="shared" si="46"/>
        <v>12.13881317679235</v>
      </c>
      <c r="P231" s="64">
        <f t="shared" si="47"/>
        <v>1.2458699760168024</v>
      </c>
      <c r="Q231" s="64">
        <f t="shared" si="48"/>
        <v>0.0506875216926699</v>
      </c>
      <c r="R231" s="64">
        <f t="shared" si="49"/>
        <v>0</v>
      </c>
      <c r="S231" s="64">
        <f t="shared" si="50"/>
        <v>1.0087771408447128</v>
      </c>
      <c r="T231" s="64">
        <f t="shared" si="51"/>
        <v>12.785988159054238</v>
      </c>
      <c r="U231" s="67">
        <f t="shared" si="52"/>
        <v>30.07490019870856</v>
      </c>
    </row>
    <row r="232" spans="1:21" ht="12.75" customHeight="1">
      <c r="A232" s="50">
        <v>42429</v>
      </c>
      <c r="B232" s="54">
        <f>('[223]Feb 16'!$B$19)/1000</f>
        <v>8886.676490000002</v>
      </c>
      <c r="C232" s="54">
        <f>('[223]Feb 16'!$D$19+'[223]Feb 16'!$E$19)/1000</f>
        <v>40544.535117</v>
      </c>
      <c r="D232" s="54">
        <f>('[223]Feb 16'!$G$19)/1000</f>
        <v>7165.610018</v>
      </c>
      <c r="E232" s="54">
        <f>('[223]Feb 16'!$L$19)/1000</f>
        <v>120.98895900000001</v>
      </c>
      <c r="F232" s="54">
        <f>('[223]Feb 16'!$M$19)/1000</f>
        <v>0</v>
      </c>
      <c r="G232" s="54">
        <f>('[223]Feb 16'!$P$19)/1000</f>
        <v>3187.943728</v>
      </c>
      <c r="H232" s="54">
        <f>('[223]Feb 16'!$Q$19)/1000</f>
        <v>39802.51036199999</v>
      </c>
      <c r="I232" s="62">
        <f t="shared" si="42"/>
        <v>99708.264674</v>
      </c>
      <c r="J232" s="65">
        <f>('[223]Feb 16'!$I$19)/1000</f>
        <v>328164.884199</v>
      </c>
      <c r="K232" s="66">
        <f t="shared" si="43"/>
        <v>26</v>
      </c>
      <c r="L232" s="72">
        <f>(+'[244]Feb 16'!$I$22)/1000</f>
        <v>85322.86989174</v>
      </c>
      <c r="M232" s="72">
        <f t="shared" si="44"/>
        <v>14385.394782260002</v>
      </c>
      <c r="N232" s="64">
        <f t="shared" si="45"/>
        <v>2.7079912927585204</v>
      </c>
      <c r="O232" s="64">
        <f t="shared" si="46"/>
        <v>12.354927985656653</v>
      </c>
      <c r="P232" s="64">
        <f t="shared" si="47"/>
        <v>2.1835395446073247</v>
      </c>
      <c r="Q232" s="64">
        <f t="shared" si="48"/>
        <v>0.036868344184758046</v>
      </c>
      <c r="R232" s="64">
        <f t="shared" si="49"/>
        <v>0</v>
      </c>
      <c r="S232" s="64">
        <f t="shared" si="50"/>
        <v>0.9714457217996618</v>
      </c>
      <c r="T232" s="64">
        <f t="shared" si="51"/>
        <v>12.128814592442392</v>
      </c>
      <c r="U232" s="67">
        <f t="shared" si="52"/>
        <v>30.383587481449315</v>
      </c>
    </row>
    <row r="233" spans="1:21" ht="12.75" customHeight="1">
      <c r="A233" s="50">
        <v>42460</v>
      </c>
      <c r="B233" s="54">
        <f>('[224]Mar 16'!$B$19)/1000</f>
        <v>8784.174626</v>
      </c>
      <c r="C233" s="54">
        <f>('[224]Mar 16'!$D$19+'[224]Mar 16'!$E$19)/1000</f>
        <v>40527.502238</v>
      </c>
      <c r="D233" s="54">
        <f>('[224]Mar 16'!$G$19)/1000</f>
        <v>6636.871342</v>
      </c>
      <c r="E233" s="54">
        <f>('[224]Mar 16'!$L$19)/1000</f>
        <v>80.226096</v>
      </c>
      <c r="F233" s="54">
        <f>('[224]Mar 16'!$M$19)/1000</f>
        <v>0</v>
      </c>
      <c r="G233" s="54">
        <f>('[224]Mar 16'!$P$19)/1000</f>
        <v>3100.4334230000004</v>
      </c>
      <c r="H233" s="54">
        <f>('[224]Mar 16'!$Q$19)/1000</f>
        <v>35946.659</v>
      </c>
      <c r="I233" s="62">
        <f t="shared" si="42"/>
        <v>95075.866725</v>
      </c>
      <c r="J233" s="65">
        <f>('[224]Mar 16'!$I$19)/1000</f>
        <v>330060.580492</v>
      </c>
      <c r="K233" s="66">
        <f t="shared" si="43"/>
        <v>26</v>
      </c>
      <c r="L233" s="72">
        <f>('[224]Mar 16'!$I$22)/1000</f>
        <v>85815.75092792</v>
      </c>
      <c r="M233" s="72">
        <f t="shared" si="44"/>
        <v>9260.115797079998</v>
      </c>
      <c r="N233" s="64">
        <f t="shared" si="45"/>
        <v>2.661382529505947</v>
      </c>
      <c r="O233" s="64">
        <f t="shared" si="46"/>
        <v>12.278807174606635</v>
      </c>
      <c r="P233" s="64">
        <f t="shared" si="47"/>
        <v>2.0108039960745527</v>
      </c>
      <c r="Q233" s="64">
        <f t="shared" si="48"/>
        <v>0.024306476065821658</v>
      </c>
      <c r="R233" s="64">
        <f t="shared" si="49"/>
        <v>0</v>
      </c>
      <c r="S233" s="64">
        <f t="shared" si="50"/>
        <v>0.9393528358880011</v>
      </c>
      <c r="T233" s="64">
        <f t="shared" si="51"/>
        <v>10.890927643166789</v>
      </c>
      <c r="U233" s="67">
        <f t="shared" si="52"/>
        <v>28.805580655307743</v>
      </c>
    </row>
    <row r="234" spans="1:21" ht="12.75" customHeight="1">
      <c r="A234" s="50">
        <v>42490</v>
      </c>
      <c r="B234" s="54">
        <f>('[225]Apr 16'!$B$19)/1000</f>
        <v>9081.336093</v>
      </c>
      <c r="C234" s="54">
        <f>('[225]Apr 16'!$D$19+'[225]Apr 16'!$E$19)/1000</f>
        <v>40749.724320999994</v>
      </c>
      <c r="D234" s="54">
        <f>('[225]Apr 16'!$G$19)/1000</f>
        <v>9508.043194999998</v>
      </c>
      <c r="E234" s="54">
        <f>('[225]Apr 16'!$L$19)/1000</f>
        <v>80.68702499999999</v>
      </c>
      <c r="F234" s="54">
        <f>('[225]Apr 16'!$M$19)/1000</f>
        <v>0</v>
      </c>
      <c r="G234" s="54">
        <f>('[225]Apr 16'!$P$19)/1000</f>
        <v>3099.899456</v>
      </c>
      <c r="H234" s="54">
        <f>('[225]Apr 16'!$Q$19)/1000</f>
        <v>37164.126623</v>
      </c>
      <c r="I234" s="62">
        <f t="shared" si="42"/>
        <v>99683.81671299998</v>
      </c>
      <c r="J234" s="65">
        <f>('[225]Apr 16'!$I$19)/1000</f>
        <v>334461.89272899996</v>
      </c>
      <c r="K234" s="66">
        <f t="shared" si="43"/>
        <v>26</v>
      </c>
      <c r="L234" s="72">
        <f>('[225]Apr 16'!$I$22)/1000</f>
        <v>86960.09210954</v>
      </c>
      <c r="M234" s="72">
        <f t="shared" si="44"/>
        <v>12723.724603459981</v>
      </c>
      <c r="N234" s="64">
        <f t="shared" si="45"/>
        <v>2.715208007376259</v>
      </c>
      <c r="O234" s="64">
        <f t="shared" si="46"/>
        <v>12.183667319618303</v>
      </c>
      <c r="P234" s="64">
        <f t="shared" si="47"/>
        <v>2.8427881925263025</v>
      </c>
      <c r="Q234" s="64">
        <f t="shared" si="48"/>
        <v>0.024124429943765586</v>
      </c>
      <c r="R234" s="64">
        <f t="shared" si="49"/>
        <v>0</v>
      </c>
      <c r="S234" s="64">
        <f t="shared" si="50"/>
        <v>0.9268318823130367</v>
      </c>
      <c r="T234" s="64">
        <f t="shared" si="51"/>
        <v>11.111617625483118</v>
      </c>
      <c r="U234" s="67">
        <f t="shared" si="52"/>
        <v>29.80423745726078</v>
      </c>
    </row>
    <row r="235" spans="1:21" ht="12.75" customHeight="1">
      <c r="A235" s="50">
        <v>42521</v>
      </c>
      <c r="B235" s="54">
        <f>('[226]May 16'!$B$19)/1000</f>
        <v>9862.720298</v>
      </c>
      <c r="C235" s="54">
        <f>('[226]May 16'!$D$19+'[226]May 16'!$E$19)/1000</f>
        <v>40701.07649700001</v>
      </c>
      <c r="D235" s="54">
        <f>('[226]May 16'!$G$19)/1000</f>
        <v>6953.868326000001</v>
      </c>
      <c r="E235" s="54">
        <f>('[226]May 16'!$L$19)/1000</f>
        <v>100.10404399999999</v>
      </c>
      <c r="F235" s="54">
        <f>('[226]May 16'!$M$19)/1000</f>
        <v>0</v>
      </c>
      <c r="G235" s="54">
        <f>('[226]May 16'!$P$19)/1000</f>
        <v>3099.041502</v>
      </c>
      <c r="H235" s="54">
        <f>('[226]May 16'!$Q$19)/1000</f>
        <v>36268.216643</v>
      </c>
      <c r="I235" s="62">
        <f t="shared" si="42"/>
        <v>96985.02731</v>
      </c>
      <c r="J235" s="65">
        <f>('[226]May 16'!$I$19)/1000</f>
        <v>333141.338977</v>
      </c>
      <c r="K235" s="66">
        <f t="shared" si="43"/>
        <v>26</v>
      </c>
      <c r="L235" s="72">
        <f>('[226]May 16'!$I$22)/1000</f>
        <v>86616.74813402</v>
      </c>
      <c r="M235" s="72">
        <f t="shared" si="44"/>
        <v>10368.279175980002</v>
      </c>
      <c r="N235" s="64">
        <f t="shared" si="45"/>
        <v>2.9605212995439514</v>
      </c>
      <c r="O235" s="64">
        <f t="shared" si="46"/>
        <v>12.21735994157423</v>
      </c>
      <c r="P235" s="64">
        <f t="shared" si="47"/>
        <v>2.0873627834221122</v>
      </c>
      <c r="Q235" s="64">
        <f t="shared" si="48"/>
        <v>0.030048520639136638</v>
      </c>
      <c r="R235" s="64">
        <f t="shared" si="49"/>
        <v>0</v>
      </c>
      <c r="S235" s="64">
        <f t="shared" si="50"/>
        <v>0.9302482578464863</v>
      </c>
      <c r="T235" s="64">
        <f t="shared" si="51"/>
        <v>10.886735568264001</v>
      </c>
      <c r="U235" s="67">
        <f t="shared" si="52"/>
        <v>29.112276371289912</v>
      </c>
    </row>
    <row r="236" spans="1:21" ht="12.75" customHeight="1">
      <c r="A236" s="50">
        <v>42551</v>
      </c>
      <c r="B236" s="54">
        <f>('1998-Present'!B266)/1000</f>
        <v>9429.242096999998</v>
      </c>
      <c r="C236" s="54">
        <f>('1998-Present'!C266)/1000</f>
        <v>40919.982563</v>
      </c>
      <c r="D236" s="54">
        <f>('1998-Present'!F266)/1000</f>
        <v>7075.232624</v>
      </c>
      <c r="E236" s="54">
        <f>('1998-Present'!D266)/1000</f>
        <v>181.57063699999998</v>
      </c>
      <c r="F236" s="54">
        <f>('1998-Present'!E266)/1000</f>
        <v>0</v>
      </c>
      <c r="G236" s="54">
        <f>('1998-Present'!G266)/1000</f>
        <v>3100.3311430000003</v>
      </c>
      <c r="H236" s="54">
        <f>('1998-Present'!H266)/1000</f>
        <v>35888.720479</v>
      </c>
      <c r="I236" s="62">
        <f t="shared" si="42"/>
        <v>96595.079543</v>
      </c>
      <c r="J236" s="65">
        <f>('[247]Jun 16'!$I$19)/1000</f>
        <v>336363.445494</v>
      </c>
      <c r="K236" s="66">
        <f t="shared" si="43"/>
        <v>26</v>
      </c>
      <c r="L236" s="72">
        <f>('[247]Jun 16'!$I$22)/1000</f>
        <v>87454.49582843999</v>
      </c>
      <c r="M236" s="72">
        <f t="shared" si="44"/>
        <v>9140.583714560009</v>
      </c>
      <c r="N236" s="64">
        <f t="shared" si="45"/>
        <v>2.803289781727544</v>
      </c>
      <c r="O236" s="64">
        <f t="shared" si="46"/>
        <v>12.165407124695992</v>
      </c>
      <c r="P236" s="64">
        <f t="shared" si="47"/>
        <v>2.1034487304674157</v>
      </c>
      <c r="Q236" s="64">
        <f t="shared" si="48"/>
        <v>0.05398049027989244</v>
      </c>
      <c r="R236" s="64">
        <f t="shared" si="49"/>
        <v>0</v>
      </c>
      <c r="S236" s="64">
        <f t="shared" si="50"/>
        <v>0.92172059257114</v>
      </c>
      <c r="T236" s="64">
        <f t="shared" si="51"/>
        <v>10.66962565634683</v>
      </c>
      <c r="U236" s="67">
        <f t="shared" si="52"/>
        <v>28.717472376088814</v>
      </c>
    </row>
    <row r="237" spans="1:21" ht="12.75" customHeight="1">
      <c r="A237" s="50">
        <v>42582</v>
      </c>
      <c r="B237" s="54">
        <f>('[227]Jul 16'!$B$19)/1000</f>
        <v>9301.150922</v>
      </c>
      <c r="C237" s="54">
        <f>('[227]Jul 16'!$D$19+'[227]Jul 16'!$E$19)/1000</f>
        <v>42977.95116799999</v>
      </c>
      <c r="D237" s="54">
        <f>('[227]Jul 16'!$G$19)/1000</f>
        <v>4804.277927</v>
      </c>
      <c r="E237" s="54">
        <f>('[227]Jul 16'!$L$19)/1000</f>
        <v>348.666058</v>
      </c>
      <c r="F237" s="54">
        <f>('[227]Jul 16'!$M$19)/1000</f>
        <v>0</v>
      </c>
      <c r="G237" s="54">
        <f>('[227]Jul 16'!$P$19)/1000</f>
        <v>3099.0730750000002</v>
      </c>
      <c r="H237" s="54">
        <f>('[227]Jul 16'!$Q$19)/1000</f>
        <v>39508.633977</v>
      </c>
      <c r="I237" s="62">
        <f t="shared" si="42"/>
        <v>100039.753127</v>
      </c>
      <c r="J237" s="65">
        <f>('[227]Jul 16'!$I$19)/1000</f>
        <v>336360.57415099995</v>
      </c>
      <c r="K237" s="66">
        <f t="shared" si="43"/>
        <v>26</v>
      </c>
      <c r="L237" s="72">
        <f>('[227]Jul 16'!$I$22)/1000</f>
        <v>87453.74927926</v>
      </c>
      <c r="M237" s="72">
        <f t="shared" si="44"/>
        <v>12586.003847740008</v>
      </c>
      <c r="N237" s="64">
        <f t="shared" si="45"/>
        <v>2.7652322051943288</v>
      </c>
      <c r="O237" s="64">
        <f t="shared" si="46"/>
        <v>12.777345048978958</v>
      </c>
      <c r="P237" s="64">
        <f t="shared" si="47"/>
        <v>1.4283118463352515</v>
      </c>
      <c r="Q237" s="64">
        <f t="shared" si="48"/>
        <v>0.10365842039604674</v>
      </c>
      <c r="R237" s="64">
        <f t="shared" si="49"/>
        <v>0</v>
      </c>
      <c r="S237" s="64">
        <f t="shared" si="50"/>
        <v>0.9213544372203252</v>
      </c>
      <c r="T237" s="64">
        <f t="shared" si="51"/>
        <v>11.745917034635477</v>
      </c>
      <c r="U237" s="67">
        <f t="shared" si="52"/>
        <v>29.741818992760393</v>
      </c>
    </row>
    <row r="238" spans="1:21" ht="12.75" customHeight="1">
      <c r="A238" s="50">
        <v>42613</v>
      </c>
      <c r="B238" s="54">
        <f>('[228]Aug 16'!$B$19)/1000</f>
        <v>9325.041097000001</v>
      </c>
      <c r="C238" s="54">
        <f>('[228]Aug 16'!$D$19+'[228]Aug 16'!$E$19)/1000</f>
        <v>41694.525474</v>
      </c>
      <c r="D238" s="54">
        <f>('[228]Aug 16'!$G$19)/1000</f>
        <v>5531.084091</v>
      </c>
      <c r="E238" s="54">
        <f>('[229]Aug 16'!$L$19)/1000</f>
        <v>206.231016</v>
      </c>
      <c r="F238" s="54">
        <f>('[228]Aug 16'!$M$19)/1000</f>
        <v>0</v>
      </c>
      <c r="G238" s="54">
        <f>('[228]Aug 16'!$P$19)/1000</f>
        <v>3098.6639059999998</v>
      </c>
      <c r="H238" s="54">
        <f>('[228]Aug 16'!$Q$19)/1000</f>
        <v>41489.014342</v>
      </c>
      <c r="I238" s="62">
        <f t="shared" si="42"/>
        <v>101344.559926</v>
      </c>
      <c r="J238" s="65">
        <f>('[228]Aug 16'!$I$19)/1000</f>
        <v>341270.639441</v>
      </c>
      <c r="K238" s="66">
        <f t="shared" si="43"/>
        <v>26</v>
      </c>
      <c r="L238" s="72">
        <f>('[228]Aug 16'!$I$22)/1000</f>
        <v>88730.36625466</v>
      </c>
      <c r="M238" s="72">
        <f t="shared" si="44"/>
        <v>12614.193671340006</v>
      </c>
      <c r="N238" s="64">
        <f t="shared" si="45"/>
        <v>2.7324475121195255</v>
      </c>
      <c r="O238" s="64">
        <f t="shared" si="46"/>
        <v>12.217437029536287</v>
      </c>
      <c r="P238" s="64">
        <f t="shared" si="47"/>
        <v>1.6207324779125138</v>
      </c>
      <c r="Q238" s="64">
        <f t="shared" si="48"/>
        <v>0.06043034242201603</v>
      </c>
      <c r="R238" s="64">
        <f t="shared" si="49"/>
        <v>0</v>
      </c>
      <c r="S238" s="64">
        <f t="shared" si="50"/>
        <v>0.9079784628046526</v>
      </c>
      <c r="T238" s="64">
        <f t="shared" si="51"/>
        <v>12.157217629374403</v>
      </c>
      <c r="U238" s="67">
        <f t="shared" si="52"/>
        <v>29.696243454169398</v>
      </c>
    </row>
    <row r="239" spans="1:21" ht="12.75" customHeight="1">
      <c r="A239" s="50">
        <v>42643</v>
      </c>
      <c r="B239" s="54">
        <f>('[230]Sep 16'!$B$19)/1000</f>
        <v>9422.573528</v>
      </c>
      <c r="C239" s="54">
        <f>('[230]Sep 16'!$D$19+'[230]Sep 16'!$E$19)/1000</f>
        <v>42163.088522000005</v>
      </c>
      <c r="D239" s="54">
        <f>('[230]Sep 16'!$G$19)/1000</f>
        <v>4671.772728</v>
      </c>
      <c r="E239" s="54">
        <f>('[230]Sep 16'!$L$19)/1000</f>
        <v>122.19148</v>
      </c>
      <c r="F239" s="54">
        <f>('[230]Sep 16'!$M$19)/1000</f>
        <v>0</v>
      </c>
      <c r="G239" s="54">
        <f>('[230]Sep 16'!$P$19)/1000</f>
        <v>3404.7300950000003</v>
      </c>
      <c r="H239" s="54">
        <f>('[230]Sep 16'!$Q$19)/1000</f>
        <v>42029.961116</v>
      </c>
      <c r="I239" s="62">
        <f t="shared" si="42"/>
        <v>101814.317469</v>
      </c>
      <c r="J239" s="65">
        <f>('[230]Sep 16'!$I$19)/1000</f>
        <v>346078.333348</v>
      </c>
      <c r="K239" s="66">
        <f t="shared" si="43"/>
        <v>26</v>
      </c>
      <c r="L239" s="72">
        <f>('[230]Sep 16'!$I$22)/1000</f>
        <v>89980.36667048</v>
      </c>
      <c r="M239" s="72">
        <f t="shared" si="44"/>
        <v>11833.950798520003</v>
      </c>
      <c r="N239" s="64">
        <f t="shared" si="45"/>
        <v>2.7226707424428986</v>
      </c>
      <c r="O239" s="64">
        <f t="shared" si="46"/>
        <v>12.18310551663539</v>
      </c>
      <c r="P239" s="64">
        <f t="shared" si="47"/>
        <v>1.3499177145257129</v>
      </c>
      <c r="Q239" s="64">
        <f t="shared" si="48"/>
        <v>0.03530746314509381</v>
      </c>
      <c r="R239" s="64">
        <f t="shared" si="49"/>
        <v>0</v>
      </c>
      <c r="S239" s="64">
        <f t="shared" si="50"/>
        <v>0.9838033089394143</v>
      </c>
      <c r="T239" s="64">
        <f t="shared" si="51"/>
        <v>12.144638096640582</v>
      </c>
      <c r="U239" s="67">
        <f t="shared" si="52"/>
        <v>29.41944284232909</v>
      </c>
    </row>
    <row r="240" spans="1:21" ht="12.75" customHeight="1">
      <c r="A240" s="50">
        <v>42674</v>
      </c>
      <c r="B240" s="54">
        <f>('[231]Oct 16'!$B$19)/1000</f>
        <v>10029.944833999998</v>
      </c>
      <c r="C240" s="54">
        <f>('[231]Oct 16'!$D$19+'[231]Oct 16'!$E$19)/1000</f>
        <v>43400.697878000006</v>
      </c>
      <c r="D240" s="54">
        <f>('[231]Oct 16'!$G$19)/1000</f>
        <v>1151.5263160000002</v>
      </c>
      <c r="E240" s="54">
        <f>('[231]Oct 16'!$L$19)/1000</f>
        <v>98.4423</v>
      </c>
      <c r="F240" s="54">
        <f>('[231]Oct 16'!$M$19)/1000</f>
        <v>0</v>
      </c>
      <c r="G240" s="54">
        <f>('[231]Oct 16'!$P$19)/1000</f>
        <v>3678.726521</v>
      </c>
      <c r="H240" s="54">
        <f>('[231]Oct 16'!$Q$19)/1000</f>
        <v>41519.857710000004</v>
      </c>
      <c r="I240" s="62">
        <f t="shared" si="42"/>
        <v>99879.19555900001</v>
      </c>
      <c r="J240" s="65">
        <f>('[231]Oct 16'!$I$19)/1000</f>
        <v>350114.319104</v>
      </c>
      <c r="K240" s="66">
        <f t="shared" si="43"/>
        <v>26</v>
      </c>
      <c r="L240" s="72">
        <f>('[231]Oct 16'!$I$22)/1000</f>
        <v>91029.72296704</v>
      </c>
      <c r="M240" s="72">
        <f t="shared" si="44"/>
        <v>8849.472591960017</v>
      </c>
      <c r="N240" s="64">
        <f t="shared" si="45"/>
        <v>2.8647628179470845</v>
      </c>
      <c r="O240" s="64">
        <f t="shared" si="46"/>
        <v>12.396150488523153</v>
      </c>
      <c r="P240" s="64">
        <f t="shared" si="47"/>
        <v>0.32890009153208727</v>
      </c>
      <c r="Q240" s="64">
        <f t="shared" si="48"/>
        <v>0.028117187623725302</v>
      </c>
      <c r="R240" s="64">
        <f t="shared" si="49"/>
        <v>0</v>
      </c>
      <c r="S240" s="64">
        <f t="shared" si="50"/>
        <v>1.0507215273041288</v>
      </c>
      <c r="T240" s="64">
        <f t="shared" si="51"/>
        <v>11.858943049303477</v>
      </c>
      <c r="U240" s="67">
        <f t="shared" si="52"/>
        <v>28.52759516223366</v>
      </c>
    </row>
    <row r="241" spans="1:21" ht="12.75" customHeight="1">
      <c r="A241" s="50">
        <v>42704</v>
      </c>
      <c r="B241" s="54">
        <f>('[232]Nov 16'!$B$19)/1000</f>
        <v>9146.408757</v>
      </c>
      <c r="C241" s="54">
        <f>('[232]Nov 16'!$D$19+'[232]Nov 16'!$E$19)/1000</f>
        <v>42612.776852999996</v>
      </c>
      <c r="D241" s="54">
        <f>('[232]Nov 16'!$G$19)/1000</f>
        <v>2151.181818</v>
      </c>
      <c r="E241" s="54">
        <f>('[232]Nov 16'!$L$19)/1000</f>
        <v>114.14888400000001</v>
      </c>
      <c r="F241" s="54">
        <f>('[232]Nov 16'!$M$19)/1000</f>
        <v>0</v>
      </c>
      <c r="G241" s="54">
        <f>('[232]Nov 16'!$P$19)/1000</f>
        <v>3402.536816</v>
      </c>
      <c r="H241" s="54">
        <f>('[232]Nov 16'!$Q$19)/1000</f>
        <v>43202.963719</v>
      </c>
      <c r="I241" s="62">
        <f t="shared" si="42"/>
        <v>100630.01684699999</v>
      </c>
      <c r="J241" s="65">
        <f>('[232]Nov 16'!$I$19)/1000</f>
        <v>347867.47127</v>
      </c>
      <c r="K241" s="66">
        <f t="shared" si="43"/>
        <v>26.000000000000007</v>
      </c>
      <c r="L241" s="72">
        <f>('[232]Nov 16'!$I$22)/1000</f>
        <v>90445.54253020001</v>
      </c>
      <c r="M241" s="72">
        <f t="shared" si="44"/>
        <v>10184.474316799984</v>
      </c>
      <c r="N241" s="64">
        <f t="shared" si="45"/>
        <v>2.629279686200077</v>
      </c>
      <c r="O241" s="64">
        <f t="shared" si="46"/>
        <v>12.249715875252322</v>
      </c>
      <c r="P241" s="64">
        <f t="shared" si="47"/>
        <v>0.6183911965515005</v>
      </c>
      <c r="Q241" s="64">
        <f t="shared" si="48"/>
        <v>0.03281389995542368</v>
      </c>
      <c r="R241" s="64">
        <f t="shared" si="49"/>
        <v>0</v>
      </c>
      <c r="S241" s="64">
        <f t="shared" si="50"/>
        <v>0.9781129588167486</v>
      </c>
      <c r="T241" s="64">
        <f t="shared" si="51"/>
        <v>12.419374413271223</v>
      </c>
      <c r="U241" s="67">
        <f t="shared" si="52"/>
        <v>28.927688030047293</v>
      </c>
    </row>
    <row r="242" spans="1:21" ht="12.75" customHeight="1">
      <c r="A242" s="50">
        <v>42735</v>
      </c>
      <c r="B242" s="54">
        <f>('[233]Dec 16'!$B$19)/1000</f>
        <v>10752.299931000001</v>
      </c>
      <c r="C242" s="54">
        <f>('[233]Dec 16'!$D$19+'[233]Dec 16'!$E$19)/1000</f>
        <v>43466.311858</v>
      </c>
      <c r="D242" s="54">
        <f>('[233]Dec 16'!$G$19)/1000</f>
        <v>4072.75</v>
      </c>
      <c r="E242" s="54">
        <f>('[233]Dec 16'!$L$19)/1000</f>
        <v>135.394842</v>
      </c>
      <c r="F242" s="54">
        <f>('[233]Dec 16'!$M$19)/1000</f>
        <v>0</v>
      </c>
      <c r="G242" s="54">
        <f>('[233]Dec 16'!$P$19)/1000</f>
        <v>3402.707037</v>
      </c>
      <c r="H242" s="54">
        <f>('[233]Dec 16'!$Q$19)/1000</f>
        <v>43173.277076000006</v>
      </c>
      <c r="I242" s="62">
        <f t="shared" si="42"/>
        <v>105002.74074400001</v>
      </c>
      <c r="J242" s="65">
        <f>('[233]Dec 16'!$I$19)/1000</f>
        <v>349633.842231</v>
      </c>
      <c r="K242" s="66">
        <f t="shared" si="43"/>
        <v>26</v>
      </c>
      <c r="L242" s="72">
        <f>('[233]Dec 16'!$I$22)/1000</f>
        <v>90904.79898006</v>
      </c>
      <c r="M242" s="72">
        <f t="shared" si="44"/>
        <v>14097.941763940005</v>
      </c>
      <c r="N242" s="64">
        <f t="shared" si="45"/>
        <v>3.07530296906901</v>
      </c>
      <c r="O242" s="64">
        <f t="shared" si="46"/>
        <v>12.431952119006315</v>
      </c>
      <c r="P242" s="64">
        <f t="shared" si="47"/>
        <v>1.164861494531519</v>
      </c>
      <c r="Q242" s="64">
        <f t="shared" si="48"/>
        <v>0.038724753054810365</v>
      </c>
      <c r="R242" s="64">
        <f t="shared" si="49"/>
        <v>0</v>
      </c>
      <c r="S242" s="64">
        <f t="shared" si="50"/>
        <v>0.9732201594924159</v>
      </c>
      <c r="T242" s="64">
        <f t="shared" si="51"/>
        <v>12.348140214492108</v>
      </c>
      <c r="U242" s="67">
        <f t="shared" si="52"/>
        <v>30.032201709646177</v>
      </c>
    </row>
    <row r="243" spans="1:21" ht="12.75" customHeight="1">
      <c r="A243" s="50">
        <v>42766</v>
      </c>
      <c r="B243" s="54">
        <f>('[234]Jan 17'!$B$19)/1000</f>
        <v>10227.88729</v>
      </c>
      <c r="C243" s="54">
        <f>('[234]Jan 17'!$D$19+'[234]Jan 17'!$E$19)/1000</f>
        <v>44129.473962</v>
      </c>
      <c r="D243" s="54">
        <f>('[234]Jan 17'!$G$19)/1000</f>
        <v>7616.904762999999</v>
      </c>
      <c r="E243" s="54">
        <f>('[234]Jan 17'!$L$19)/1000</f>
        <v>315.419241</v>
      </c>
      <c r="F243" s="54">
        <f>('[234]Jan 17'!$M$19)/1000</f>
        <v>0</v>
      </c>
      <c r="G243" s="54">
        <f>('[234]Jan 17'!$P$19)/1000</f>
        <v>3400.5947600000004</v>
      </c>
      <c r="H243" s="54">
        <f>('[234]Jan 17'!$Q$19)/1000</f>
        <v>43072.964529</v>
      </c>
      <c r="I243" s="62">
        <f t="shared" si="42"/>
        <v>108763.244545</v>
      </c>
      <c r="J243" s="65">
        <f>('[234]Jan 17'!$I$19)/1000</f>
        <v>359976.99573499995</v>
      </c>
      <c r="K243" s="66">
        <f t="shared" si="43"/>
        <v>26</v>
      </c>
      <c r="L243" s="72">
        <f>(+'[245]Jan 17'!$I$22)/1000</f>
        <v>93594.01889109999</v>
      </c>
      <c r="M243" s="72">
        <f t="shared" si="44"/>
        <v>15169.225653900008</v>
      </c>
      <c r="N243" s="64">
        <f t="shared" si="45"/>
        <v>2.8412613614702606</v>
      </c>
      <c r="O243" s="64">
        <f t="shared" si="46"/>
        <v>12.258970568909985</v>
      </c>
      <c r="P243" s="64">
        <f t="shared" si="47"/>
        <v>2.115942088868158</v>
      </c>
      <c r="Q243" s="64">
        <f t="shared" si="48"/>
        <v>0.08762205494714403</v>
      </c>
      <c r="R243" s="64">
        <f t="shared" si="49"/>
        <v>0</v>
      </c>
      <c r="S243" s="64">
        <f t="shared" si="50"/>
        <v>0.9446700206652584</v>
      </c>
      <c r="T243" s="64">
        <f t="shared" si="51"/>
        <v>11.965476971953096</v>
      </c>
      <c r="U243" s="67">
        <f t="shared" si="52"/>
        <v>30.213943066813904</v>
      </c>
    </row>
    <row r="244" spans="1:21" ht="12.75" customHeight="1">
      <c r="A244" s="50">
        <v>42794</v>
      </c>
      <c r="B244" s="54">
        <f>('[235]Feb 17'!$B$20)/1000</f>
        <v>10598.076542</v>
      </c>
      <c r="C244" s="54">
        <f>('[235]Feb 17'!$D$20+'[235]Feb 17'!$E$20)/1000</f>
        <v>51169.31916599999</v>
      </c>
      <c r="D244" s="54">
        <f>('[235]Feb 17'!$G$20)/1000</f>
        <v>14933.574725999999</v>
      </c>
      <c r="E244" s="54">
        <f>('[235]Feb 17'!$L$20)/1000</f>
        <v>518.422009</v>
      </c>
      <c r="F244" s="54">
        <f>('[235]Feb 17'!$M$20)/1000</f>
        <v>0</v>
      </c>
      <c r="G244" s="54">
        <f>('[235]Feb 17'!$P$20)/1000</f>
        <v>8555.343153000002</v>
      </c>
      <c r="H244" s="54">
        <f>('[235]Feb 17'!$Q$20)/1000</f>
        <v>44929.02570300001</v>
      </c>
      <c r="I244" s="62">
        <f t="shared" si="42"/>
        <v>130703.76129899999</v>
      </c>
      <c r="J244" s="65">
        <f>('[235]Feb 17'!$I$20)/1000</f>
        <v>418801.112097</v>
      </c>
      <c r="K244" s="66">
        <f t="shared" si="43"/>
        <v>26</v>
      </c>
      <c r="L244" s="72">
        <f>(+'[246]Feb 17'!$I$23)/1000</f>
        <v>108888.28914522001</v>
      </c>
      <c r="M244" s="72">
        <f t="shared" si="44"/>
        <v>21815.472153779978</v>
      </c>
      <c r="N244" s="64">
        <f t="shared" si="45"/>
        <v>2.5305750715259188</v>
      </c>
      <c r="O244" s="64">
        <f t="shared" si="46"/>
        <v>12.218047585830783</v>
      </c>
      <c r="P244" s="64">
        <f t="shared" si="47"/>
        <v>3.565791564216568</v>
      </c>
      <c r="Q244" s="64">
        <f t="shared" si="48"/>
        <v>0.12378716150112</v>
      </c>
      <c r="R244" s="64">
        <f t="shared" si="49"/>
        <v>0</v>
      </c>
      <c r="S244" s="64">
        <f t="shared" si="50"/>
        <v>2.0428176778619607</v>
      </c>
      <c r="T244" s="64">
        <f t="shared" si="51"/>
        <v>10.728010123476901</v>
      </c>
      <c r="U244" s="67">
        <f t="shared" si="52"/>
        <v>31.20902918441325</v>
      </c>
    </row>
    <row r="245" spans="1:10" ht="12.75" customHeight="1">
      <c r="A245" s="57"/>
      <c r="B245" s="58"/>
      <c r="C245" s="58"/>
      <c r="D245" s="58"/>
      <c r="E245" s="58"/>
      <c r="F245" s="58"/>
      <c r="G245" s="58"/>
      <c r="H245" s="58"/>
      <c r="I245" s="58"/>
      <c r="J245" s="59"/>
    </row>
    <row r="246" spans="1:10" ht="12.75" customHeight="1">
      <c r="A246" s="57"/>
      <c r="B246" s="58"/>
      <c r="C246" s="58"/>
      <c r="D246" s="58"/>
      <c r="E246" s="58"/>
      <c r="F246" s="58"/>
      <c r="G246" s="58"/>
      <c r="H246" s="58"/>
      <c r="I246" s="58"/>
      <c r="J246" s="59"/>
    </row>
    <row r="247" spans="1:10" ht="12.75" customHeight="1">
      <c r="A247" s="60"/>
      <c r="B247" s="58"/>
      <c r="C247" s="58"/>
      <c r="D247" s="58"/>
      <c r="E247" s="58"/>
      <c r="F247" s="58"/>
      <c r="G247" s="58"/>
      <c r="H247" s="58"/>
      <c r="I247" s="58"/>
      <c r="J247" s="59"/>
    </row>
    <row r="248" spans="1:9" ht="13.5">
      <c r="A248" s="31"/>
      <c r="B248" s="59"/>
      <c r="C248" s="59"/>
      <c r="D248" s="59"/>
      <c r="E248" s="59"/>
      <c r="F248" s="59"/>
      <c r="G248" s="59"/>
      <c r="H248" s="59"/>
      <c r="I248" s="59"/>
    </row>
    <row r="249" spans="1:9" ht="13.5">
      <c r="A249" s="31"/>
      <c r="B249" s="59"/>
      <c r="C249" s="59"/>
      <c r="D249" s="59"/>
      <c r="E249" s="59"/>
      <c r="F249" s="59"/>
      <c r="G249" s="59"/>
      <c r="H249" s="59"/>
      <c r="I249" s="59"/>
    </row>
    <row r="250" spans="1:9" ht="13.5">
      <c r="A250" s="31"/>
      <c r="B250" s="59"/>
      <c r="C250" s="59"/>
      <c r="D250" s="59"/>
      <c r="E250" s="59"/>
      <c r="F250" s="59"/>
      <c r="G250" s="59"/>
      <c r="H250" s="59"/>
      <c r="I250" s="59"/>
    </row>
    <row r="251" spans="1:9" ht="13.5">
      <c r="A251" s="31"/>
      <c r="B251" s="59"/>
      <c r="C251" s="59"/>
      <c r="D251" s="59"/>
      <c r="E251" s="59"/>
      <c r="F251" s="59"/>
      <c r="G251" s="59"/>
      <c r="H251" s="59"/>
      <c r="I251" s="59"/>
    </row>
    <row r="252" spans="1:9" ht="13.5">
      <c r="A252" s="31"/>
      <c r="B252" s="59"/>
      <c r="C252" s="59"/>
      <c r="D252" s="59"/>
      <c r="E252" s="59"/>
      <c r="F252" s="59"/>
      <c r="G252" s="59"/>
      <c r="H252" s="59"/>
      <c r="I252" s="59"/>
    </row>
    <row r="253" spans="1:9" ht="13.5">
      <c r="A253" s="31"/>
      <c r="B253" s="59"/>
      <c r="C253" s="59"/>
      <c r="D253" s="59"/>
      <c r="E253" s="59"/>
      <c r="F253" s="59"/>
      <c r="G253" s="59"/>
      <c r="H253" s="59"/>
      <c r="I253" s="59"/>
    </row>
    <row r="254" spans="2:9" ht="13.5">
      <c r="B254" s="59"/>
      <c r="C254" s="59"/>
      <c r="D254" s="59"/>
      <c r="E254" s="59"/>
      <c r="F254" s="59"/>
      <c r="G254" s="59"/>
      <c r="H254" s="59"/>
      <c r="I254" s="59"/>
    </row>
    <row r="255" spans="2:9" ht="13.5">
      <c r="B255" s="59"/>
      <c r="C255" s="59"/>
      <c r="D255" s="59"/>
      <c r="E255" s="59"/>
      <c r="F255" s="59"/>
      <c r="G255" s="59"/>
      <c r="H255" s="59"/>
      <c r="I255" s="59"/>
    </row>
    <row r="256" spans="2:9" ht="13.5">
      <c r="B256" s="59"/>
      <c r="C256" s="59"/>
      <c r="D256" s="59"/>
      <c r="E256" s="59"/>
      <c r="F256" s="59"/>
      <c r="G256" s="59"/>
      <c r="H256" s="59"/>
      <c r="I256" s="59"/>
    </row>
    <row r="257" spans="2:9" ht="13.5">
      <c r="B257" s="59"/>
      <c r="C257" s="59"/>
      <c r="D257" s="59"/>
      <c r="E257" s="59"/>
      <c r="F257" s="59"/>
      <c r="G257" s="59"/>
      <c r="H257" s="59"/>
      <c r="I257" s="59"/>
    </row>
    <row r="258" spans="2:9" ht="13.5">
      <c r="B258" s="59"/>
      <c r="C258" s="59"/>
      <c r="D258" s="59"/>
      <c r="E258" s="59"/>
      <c r="F258" s="59"/>
      <c r="G258" s="59"/>
      <c r="H258" s="59"/>
      <c r="I258" s="59"/>
    </row>
    <row r="259" spans="2:9" ht="13.5">
      <c r="B259" s="59"/>
      <c r="C259" s="59"/>
      <c r="D259" s="59"/>
      <c r="E259" s="59"/>
      <c r="F259" s="59"/>
      <c r="G259" s="59"/>
      <c r="H259" s="59"/>
      <c r="I259" s="59"/>
    </row>
    <row r="260" spans="2:9" ht="13.5">
      <c r="B260" s="59"/>
      <c r="C260" s="59"/>
      <c r="D260" s="59"/>
      <c r="E260" s="59"/>
      <c r="F260" s="59"/>
      <c r="G260" s="59"/>
      <c r="H260" s="59"/>
      <c r="I260" s="59"/>
    </row>
    <row r="261" spans="2:9" ht="13.5">
      <c r="B261" s="59"/>
      <c r="C261" s="59"/>
      <c r="D261" s="59"/>
      <c r="E261" s="59"/>
      <c r="F261" s="59"/>
      <c r="G261" s="59"/>
      <c r="H261" s="59"/>
      <c r="I261" s="59"/>
    </row>
    <row r="262" spans="2:9" ht="13.5">
      <c r="B262" s="59"/>
      <c r="C262" s="59"/>
      <c r="D262" s="59"/>
      <c r="E262" s="59"/>
      <c r="F262" s="59"/>
      <c r="G262" s="59"/>
      <c r="H262" s="59"/>
      <c r="I262" s="59"/>
    </row>
    <row r="263" spans="2:9" ht="13.5">
      <c r="B263" s="59"/>
      <c r="C263" s="59"/>
      <c r="D263" s="59"/>
      <c r="E263" s="59"/>
      <c r="F263" s="59"/>
      <c r="G263" s="59"/>
      <c r="H263" s="59"/>
      <c r="I263" s="59"/>
    </row>
    <row r="264" spans="2:9" ht="13.5">
      <c r="B264" s="59"/>
      <c r="C264" s="59"/>
      <c r="D264" s="59"/>
      <c r="E264" s="59"/>
      <c r="F264" s="59"/>
      <c r="G264" s="59"/>
      <c r="H264" s="59"/>
      <c r="I264" s="59"/>
    </row>
    <row r="265" spans="2:9" ht="13.5">
      <c r="B265" s="59"/>
      <c r="C265" s="59"/>
      <c r="D265" s="59"/>
      <c r="E265" s="59"/>
      <c r="F265" s="59"/>
      <c r="G265" s="59"/>
      <c r="H265" s="59"/>
      <c r="I265" s="59"/>
    </row>
    <row r="266" spans="2:9" ht="13.5">
      <c r="B266" s="59"/>
      <c r="C266" s="59"/>
      <c r="D266" s="59"/>
      <c r="E266" s="59"/>
      <c r="F266" s="59"/>
      <c r="G266" s="59"/>
      <c r="H266" s="59"/>
      <c r="I266" s="59"/>
    </row>
    <row r="267" spans="2:9" ht="13.5">
      <c r="B267" s="59"/>
      <c r="C267" s="59"/>
      <c r="D267" s="59"/>
      <c r="E267" s="59"/>
      <c r="F267" s="59"/>
      <c r="G267" s="59"/>
      <c r="H267" s="59"/>
      <c r="I267" s="59"/>
    </row>
    <row r="268" spans="2:9" ht="13.5">
      <c r="B268" s="59"/>
      <c r="C268" s="59"/>
      <c r="D268" s="59"/>
      <c r="E268" s="59"/>
      <c r="F268" s="59"/>
      <c r="G268" s="59"/>
      <c r="H268" s="59"/>
      <c r="I268" s="59"/>
    </row>
    <row r="269" spans="2:9" ht="13.5">
      <c r="B269" s="59"/>
      <c r="C269" s="59"/>
      <c r="D269" s="59"/>
      <c r="E269" s="59"/>
      <c r="F269" s="59"/>
      <c r="G269" s="59"/>
      <c r="H269" s="59"/>
      <c r="I269" s="59"/>
    </row>
    <row r="270" spans="2:9" ht="13.5">
      <c r="B270" s="59"/>
      <c r="C270" s="59"/>
      <c r="D270" s="59"/>
      <c r="E270" s="59"/>
      <c r="F270" s="59"/>
      <c r="G270" s="59"/>
      <c r="H270" s="59"/>
      <c r="I270" s="59"/>
    </row>
    <row r="271" spans="2:9" ht="13.5">
      <c r="B271" s="59"/>
      <c r="C271" s="59"/>
      <c r="D271" s="59"/>
      <c r="E271" s="59"/>
      <c r="F271" s="59"/>
      <c r="G271" s="59"/>
      <c r="H271" s="59"/>
      <c r="I271" s="59"/>
    </row>
    <row r="272" spans="2:9" ht="13.5">
      <c r="B272" s="59"/>
      <c r="C272" s="59"/>
      <c r="D272" s="59"/>
      <c r="E272" s="59"/>
      <c r="F272" s="59"/>
      <c r="G272" s="59"/>
      <c r="H272" s="59"/>
      <c r="I272" s="59"/>
    </row>
    <row r="273" spans="2:9" ht="13.5">
      <c r="B273" s="59"/>
      <c r="C273" s="59"/>
      <c r="D273" s="59"/>
      <c r="E273" s="59"/>
      <c r="F273" s="59"/>
      <c r="G273" s="59"/>
      <c r="H273" s="59"/>
      <c r="I273" s="59"/>
    </row>
    <row r="274" spans="2:9" ht="13.5">
      <c r="B274" s="59"/>
      <c r="C274" s="59"/>
      <c r="D274" s="59"/>
      <c r="E274" s="59"/>
      <c r="F274" s="59"/>
      <c r="G274" s="59"/>
      <c r="H274" s="59"/>
      <c r="I274" s="59"/>
    </row>
    <row r="275" spans="2:9" ht="13.5">
      <c r="B275" s="59"/>
      <c r="C275" s="59"/>
      <c r="D275" s="59"/>
      <c r="E275" s="59"/>
      <c r="F275" s="59"/>
      <c r="G275" s="59"/>
      <c r="H275" s="59"/>
      <c r="I275" s="59"/>
    </row>
    <row r="276" spans="2:9" ht="13.5">
      <c r="B276" s="59"/>
      <c r="C276" s="59"/>
      <c r="D276" s="59"/>
      <c r="E276" s="59"/>
      <c r="F276" s="59"/>
      <c r="G276" s="59"/>
      <c r="H276" s="59"/>
      <c r="I276" s="59"/>
    </row>
    <row r="277" spans="2:9" ht="13.5">
      <c r="B277" s="59"/>
      <c r="C277" s="59"/>
      <c r="D277" s="59"/>
      <c r="E277" s="59"/>
      <c r="F277" s="59"/>
      <c r="G277" s="59"/>
      <c r="H277" s="59"/>
      <c r="I277" s="59"/>
    </row>
    <row r="278" spans="2:9" ht="13.5">
      <c r="B278" s="59"/>
      <c r="C278" s="59"/>
      <c r="D278" s="59"/>
      <c r="E278" s="59"/>
      <c r="F278" s="59"/>
      <c r="G278" s="59"/>
      <c r="H278" s="59"/>
      <c r="I278" s="59"/>
    </row>
    <row r="279" spans="2:9" ht="13.5">
      <c r="B279" s="59"/>
      <c r="C279" s="59"/>
      <c r="D279" s="59"/>
      <c r="E279" s="59"/>
      <c r="F279" s="59"/>
      <c r="G279" s="59"/>
      <c r="H279" s="59"/>
      <c r="I279" s="59"/>
    </row>
    <row r="280" spans="2:9" ht="13.5">
      <c r="B280" s="59"/>
      <c r="C280" s="59"/>
      <c r="D280" s="59"/>
      <c r="E280" s="59"/>
      <c r="F280" s="59"/>
      <c r="G280" s="59"/>
      <c r="H280" s="59"/>
      <c r="I280" s="59"/>
    </row>
    <row r="281" spans="2:9" ht="13.5">
      <c r="B281" s="59"/>
      <c r="C281" s="59"/>
      <c r="D281" s="59"/>
      <c r="E281" s="59"/>
      <c r="F281" s="59"/>
      <c r="G281" s="59"/>
      <c r="H281" s="59"/>
      <c r="I281" s="59"/>
    </row>
    <row r="282" spans="2:9" ht="13.5">
      <c r="B282" s="59"/>
      <c r="C282" s="59"/>
      <c r="D282" s="59"/>
      <c r="E282" s="59"/>
      <c r="F282" s="59"/>
      <c r="G282" s="59"/>
      <c r="H282" s="59"/>
      <c r="I282" s="59"/>
    </row>
    <row r="283" spans="2:9" ht="13.5">
      <c r="B283" s="59"/>
      <c r="C283" s="59"/>
      <c r="D283" s="59"/>
      <c r="E283" s="59"/>
      <c r="F283" s="59"/>
      <c r="G283" s="59"/>
      <c r="H283" s="59"/>
      <c r="I283" s="59"/>
    </row>
    <row r="284" spans="2:9" ht="13.5">
      <c r="B284" s="59"/>
      <c r="C284" s="59"/>
      <c r="D284" s="59"/>
      <c r="E284" s="59"/>
      <c r="F284" s="59"/>
      <c r="G284" s="59"/>
      <c r="H284" s="59"/>
      <c r="I284" s="59"/>
    </row>
    <row r="285" spans="2:9" ht="13.5">
      <c r="B285" s="59"/>
      <c r="C285" s="59"/>
      <c r="D285" s="59"/>
      <c r="E285" s="59"/>
      <c r="F285" s="59"/>
      <c r="G285" s="59"/>
      <c r="H285" s="59"/>
      <c r="I285" s="59"/>
    </row>
    <row r="286" spans="2:9" ht="13.5">
      <c r="B286" s="59"/>
      <c r="C286" s="59"/>
      <c r="D286" s="59"/>
      <c r="E286" s="59"/>
      <c r="F286" s="59"/>
      <c r="G286" s="59"/>
      <c r="H286" s="59"/>
      <c r="I286" s="59"/>
    </row>
    <row r="287" spans="2:9" ht="13.5">
      <c r="B287" s="59"/>
      <c r="C287" s="59"/>
      <c r="D287" s="59"/>
      <c r="E287" s="59"/>
      <c r="F287" s="59"/>
      <c r="G287" s="59"/>
      <c r="H287" s="59"/>
      <c r="I287" s="59"/>
    </row>
    <row r="288" spans="2:9" ht="13.5">
      <c r="B288" s="59"/>
      <c r="C288" s="59"/>
      <c r="D288" s="59"/>
      <c r="E288" s="59"/>
      <c r="F288" s="59"/>
      <c r="G288" s="59"/>
      <c r="H288" s="59"/>
      <c r="I288" s="59"/>
    </row>
    <row r="289" spans="2:9" ht="13.5">
      <c r="B289" s="59"/>
      <c r="C289" s="59"/>
      <c r="D289" s="59"/>
      <c r="E289" s="59"/>
      <c r="F289" s="59"/>
      <c r="G289" s="59"/>
      <c r="H289" s="59"/>
      <c r="I289" s="59"/>
    </row>
    <row r="290" spans="2:9" ht="13.5">
      <c r="B290" s="59"/>
      <c r="C290" s="59"/>
      <c r="D290" s="59"/>
      <c r="E290" s="59"/>
      <c r="F290" s="59"/>
      <c r="G290" s="59"/>
      <c r="H290" s="59"/>
      <c r="I290" s="59"/>
    </row>
    <row r="291" spans="2:9" ht="13.5">
      <c r="B291" s="59"/>
      <c r="C291" s="59"/>
      <c r="D291" s="59"/>
      <c r="E291" s="59"/>
      <c r="F291" s="59"/>
      <c r="G291" s="59"/>
      <c r="H291" s="59"/>
      <c r="I291" s="59"/>
    </row>
    <row r="292" spans="2:9" ht="13.5">
      <c r="B292" s="59"/>
      <c r="C292" s="59"/>
      <c r="D292" s="59"/>
      <c r="E292" s="59"/>
      <c r="F292" s="59"/>
      <c r="G292" s="59"/>
      <c r="H292" s="59"/>
      <c r="I292" s="59"/>
    </row>
    <row r="293" spans="2:9" ht="13.5">
      <c r="B293" s="59"/>
      <c r="C293" s="59"/>
      <c r="D293" s="59"/>
      <c r="E293" s="59"/>
      <c r="F293" s="59"/>
      <c r="G293" s="59"/>
      <c r="H293" s="59"/>
      <c r="I293" s="59"/>
    </row>
    <row r="294" spans="2:9" ht="13.5">
      <c r="B294" s="59"/>
      <c r="C294" s="59"/>
      <c r="D294" s="59"/>
      <c r="E294" s="59"/>
      <c r="F294" s="59"/>
      <c r="G294" s="59"/>
      <c r="H294" s="59"/>
      <c r="I294" s="59"/>
    </row>
    <row r="295" spans="2:9" ht="13.5">
      <c r="B295" s="59"/>
      <c r="C295" s="59"/>
      <c r="D295" s="59"/>
      <c r="E295" s="59"/>
      <c r="F295" s="59"/>
      <c r="G295" s="59"/>
      <c r="H295" s="59"/>
      <c r="I295" s="59"/>
    </row>
    <row r="296" spans="2:9" ht="13.5">
      <c r="B296" s="59"/>
      <c r="C296" s="59"/>
      <c r="D296" s="59"/>
      <c r="E296" s="59"/>
      <c r="F296" s="59"/>
      <c r="G296" s="59"/>
      <c r="H296" s="59"/>
      <c r="I296" s="59"/>
    </row>
    <row r="297" spans="2:9" ht="13.5">
      <c r="B297" s="59"/>
      <c r="C297" s="59"/>
      <c r="D297" s="59"/>
      <c r="E297" s="59"/>
      <c r="F297" s="59"/>
      <c r="G297" s="59"/>
      <c r="H297" s="59"/>
      <c r="I297" s="59"/>
    </row>
    <row r="298" spans="2:9" ht="13.5">
      <c r="B298" s="59"/>
      <c r="C298" s="59"/>
      <c r="D298" s="59"/>
      <c r="E298" s="59"/>
      <c r="F298" s="59"/>
      <c r="G298" s="59"/>
      <c r="H298" s="59"/>
      <c r="I298" s="59"/>
    </row>
    <row r="299" spans="2:9" ht="13.5">
      <c r="B299" s="59"/>
      <c r="C299" s="59"/>
      <c r="D299" s="59"/>
      <c r="E299" s="59"/>
      <c r="F299" s="59"/>
      <c r="G299" s="59"/>
      <c r="H299" s="59"/>
      <c r="I299" s="59"/>
    </row>
    <row r="300" spans="2:9" ht="13.5">
      <c r="B300" s="59"/>
      <c r="C300" s="59"/>
      <c r="D300" s="59"/>
      <c r="E300" s="59"/>
      <c r="F300" s="59"/>
      <c r="G300" s="59"/>
      <c r="H300" s="59"/>
      <c r="I300" s="59"/>
    </row>
    <row r="301" spans="2:9" ht="13.5">
      <c r="B301" s="59"/>
      <c r="C301" s="59"/>
      <c r="D301" s="59"/>
      <c r="E301" s="59"/>
      <c r="F301" s="59"/>
      <c r="G301" s="59"/>
      <c r="H301" s="59"/>
      <c r="I301" s="59"/>
    </row>
    <row r="302" spans="2:9" ht="13.5">
      <c r="B302" s="59"/>
      <c r="C302" s="59"/>
      <c r="D302" s="59"/>
      <c r="E302" s="59"/>
      <c r="F302" s="59"/>
      <c r="G302" s="59"/>
      <c r="H302" s="59"/>
      <c r="I302" s="59"/>
    </row>
    <row r="303" spans="2:9" ht="13.5">
      <c r="B303" s="59"/>
      <c r="C303" s="59"/>
      <c r="D303" s="59"/>
      <c r="E303" s="59"/>
      <c r="F303" s="59"/>
      <c r="G303" s="59"/>
      <c r="H303" s="59"/>
      <c r="I303" s="59"/>
    </row>
    <row r="304" spans="2:9" ht="13.5">
      <c r="B304" s="59"/>
      <c r="C304" s="59"/>
      <c r="D304" s="59"/>
      <c r="E304" s="59"/>
      <c r="F304" s="59"/>
      <c r="G304" s="59"/>
      <c r="H304" s="59"/>
      <c r="I304" s="59"/>
    </row>
    <row r="305" spans="2:9" ht="13.5">
      <c r="B305" s="59"/>
      <c r="C305" s="59"/>
      <c r="D305" s="59"/>
      <c r="E305" s="59"/>
      <c r="F305" s="59"/>
      <c r="G305" s="59"/>
      <c r="H305" s="59"/>
      <c r="I305" s="59"/>
    </row>
    <row r="306" spans="2:9" ht="13.5">
      <c r="B306" s="59"/>
      <c r="C306" s="59"/>
      <c r="D306" s="59"/>
      <c r="E306" s="59"/>
      <c r="F306" s="59"/>
      <c r="G306" s="59"/>
      <c r="H306" s="59"/>
      <c r="I306" s="59"/>
    </row>
    <row r="307" spans="2:9" ht="13.5">
      <c r="B307" s="59"/>
      <c r="C307" s="59"/>
      <c r="D307" s="59"/>
      <c r="E307" s="59"/>
      <c r="F307" s="59"/>
      <c r="G307" s="59"/>
      <c r="H307" s="59"/>
      <c r="I307" s="59"/>
    </row>
    <row r="308" spans="2:9" ht="13.5">
      <c r="B308" s="59"/>
      <c r="C308" s="59"/>
      <c r="D308" s="59"/>
      <c r="E308" s="59"/>
      <c r="F308" s="59"/>
      <c r="G308" s="59"/>
      <c r="H308" s="59"/>
      <c r="I308" s="59"/>
    </row>
    <row r="309" spans="2:9" ht="13.5">
      <c r="B309" s="59"/>
      <c r="C309" s="59"/>
      <c r="D309" s="59"/>
      <c r="E309" s="59"/>
      <c r="F309" s="59"/>
      <c r="G309" s="59"/>
      <c r="H309" s="59"/>
      <c r="I309" s="59"/>
    </row>
    <row r="310" spans="2:9" ht="13.5">
      <c r="B310" s="59"/>
      <c r="C310" s="59"/>
      <c r="D310" s="59"/>
      <c r="E310" s="59"/>
      <c r="F310" s="59"/>
      <c r="G310" s="59"/>
      <c r="H310" s="59"/>
      <c r="I310" s="59"/>
    </row>
    <row r="311" spans="2:9" ht="13.5">
      <c r="B311" s="59"/>
      <c r="C311" s="59"/>
      <c r="D311" s="59"/>
      <c r="E311" s="59"/>
      <c r="F311" s="59"/>
      <c r="G311" s="59"/>
      <c r="H311" s="59"/>
      <c r="I311" s="59"/>
    </row>
    <row r="312" spans="2:9" ht="13.5">
      <c r="B312" s="59"/>
      <c r="C312" s="59"/>
      <c r="D312" s="59"/>
      <c r="E312" s="59"/>
      <c r="F312" s="59"/>
      <c r="G312" s="59"/>
      <c r="H312" s="59"/>
      <c r="I312" s="59"/>
    </row>
    <row r="313" spans="2:9" ht="13.5">
      <c r="B313" s="59"/>
      <c r="C313" s="59"/>
      <c r="D313" s="59"/>
      <c r="E313" s="59"/>
      <c r="F313" s="59"/>
      <c r="G313" s="59"/>
      <c r="H313" s="59"/>
      <c r="I313" s="59"/>
    </row>
    <row r="314" spans="2:9" ht="13.5">
      <c r="B314" s="59"/>
      <c r="C314" s="59"/>
      <c r="D314" s="59"/>
      <c r="E314" s="59"/>
      <c r="F314" s="59"/>
      <c r="G314" s="59"/>
      <c r="H314" s="59"/>
      <c r="I314" s="59"/>
    </row>
    <row r="315" spans="2:9" ht="13.5">
      <c r="B315" s="59"/>
      <c r="C315" s="59"/>
      <c r="D315" s="59"/>
      <c r="E315" s="59"/>
      <c r="F315" s="59"/>
      <c r="G315" s="59"/>
      <c r="H315" s="59"/>
      <c r="I315" s="59"/>
    </row>
    <row r="316" spans="2:9" ht="13.5">
      <c r="B316" s="59"/>
      <c r="C316" s="59"/>
      <c r="D316" s="59"/>
      <c r="E316" s="59"/>
      <c r="F316" s="59"/>
      <c r="G316" s="59"/>
      <c r="H316" s="59"/>
      <c r="I316" s="59"/>
    </row>
    <row r="317" spans="2:9" ht="13.5">
      <c r="B317" s="59"/>
      <c r="C317" s="59"/>
      <c r="D317" s="59"/>
      <c r="E317" s="59"/>
      <c r="F317" s="59"/>
      <c r="G317" s="59"/>
      <c r="H317" s="59"/>
      <c r="I317" s="59"/>
    </row>
    <row r="318" spans="2:9" ht="13.5">
      <c r="B318" s="59"/>
      <c r="C318" s="59"/>
      <c r="D318" s="59"/>
      <c r="E318" s="59"/>
      <c r="F318" s="59"/>
      <c r="G318" s="59"/>
      <c r="H318" s="59"/>
      <c r="I318" s="59"/>
    </row>
    <row r="319" spans="2:9" ht="13.5">
      <c r="B319" s="59"/>
      <c r="C319" s="59"/>
      <c r="D319" s="59"/>
      <c r="E319" s="59"/>
      <c r="F319" s="59"/>
      <c r="G319" s="59"/>
      <c r="H319" s="59"/>
      <c r="I319" s="59"/>
    </row>
    <row r="320" spans="2:9" ht="13.5">
      <c r="B320" s="59"/>
      <c r="C320" s="59"/>
      <c r="D320" s="59"/>
      <c r="E320" s="59"/>
      <c r="F320" s="59"/>
      <c r="G320" s="59"/>
      <c r="H320" s="59"/>
      <c r="I320" s="59"/>
    </row>
    <row r="321" spans="2:9" ht="13.5">
      <c r="B321" s="59"/>
      <c r="C321" s="59"/>
      <c r="D321" s="59"/>
      <c r="E321" s="59"/>
      <c r="F321" s="59"/>
      <c r="G321" s="59"/>
      <c r="H321" s="59"/>
      <c r="I321" s="59"/>
    </row>
    <row r="322" spans="2:9" ht="13.5">
      <c r="B322" s="59"/>
      <c r="C322" s="59"/>
      <c r="D322" s="59"/>
      <c r="E322" s="59"/>
      <c r="F322" s="59"/>
      <c r="G322" s="59"/>
      <c r="H322" s="59"/>
      <c r="I322" s="59"/>
    </row>
    <row r="323" spans="2:9" ht="13.5">
      <c r="B323" s="59"/>
      <c r="C323" s="59"/>
      <c r="D323" s="59"/>
      <c r="E323" s="59"/>
      <c r="F323" s="59"/>
      <c r="G323" s="59"/>
      <c r="H323" s="59"/>
      <c r="I323" s="59"/>
    </row>
    <row r="324" spans="2:9" ht="13.5">
      <c r="B324" s="59"/>
      <c r="C324" s="59"/>
      <c r="D324" s="59"/>
      <c r="E324" s="59"/>
      <c r="F324" s="59"/>
      <c r="G324" s="59"/>
      <c r="H324" s="59"/>
      <c r="I324" s="59"/>
    </row>
    <row r="325" spans="2:9" ht="13.5">
      <c r="B325" s="59"/>
      <c r="C325" s="59"/>
      <c r="D325" s="59"/>
      <c r="E325" s="59"/>
      <c r="F325" s="59"/>
      <c r="G325" s="59"/>
      <c r="H325" s="59"/>
      <c r="I325" s="59"/>
    </row>
    <row r="326" spans="2:9" ht="13.5">
      <c r="B326" s="59"/>
      <c r="C326" s="59"/>
      <c r="D326" s="59"/>
      <c r="E326" s="59"/>
      <c r="F326" s="59"/>
      <c r="G326" s="59"/>
      <c r="H326" s="59"/>
      <c r="I326" s="59"/>
    </row>
    <row r="327" spans="2:9" ht="13.5">
      <c r="B327" s="59"/>
      <c r="C327" s="59"/>
      <c r="D327" s="59"/>
      <c r="E327" s="59"/>
      <c r="F327" s="59"/>
      <c r="G327" s="59"/>
      <c r="H327" s="59"/>
      <c r="I327" s="59"/>
    </row>
    <row r="328" spans="2:9" ht="13.5">
      <c r="B328" s="59"/>
      <c r="C328" s="59"/>
      <c r="D328" s="59"/>
      <c r="E328" s="59"/>
      <c r="F328" s="59"/>
      <c r="G328" s="59"/>
      <c r="H328" s="59"/>
      <c r="I328" s="59"/>
    </row>
    <row r="329" spans="2:9" ht="13.5">
      <c r="B329" s="59"/>
      <c r="C329" s="59"/>
      <c r="D329" s="59"/>
      <c r="E329" s="59"/>
      <c r="F329" s="59"/>
      <c r="G329" s="59"/>
      <c r="H329" s="59"/>
      <c r="I329" s="59"/>
    </row>
    <row r="330" spans="2:9" ht="13.5">
      <c r="B330" s="59"/>
      <c r="C330" s="59"/>
      <c r="D330" s="59"/>
      <c r="E330" s="59"/>
      <c r="F330" s="59"/>
      <c r="G330" s="59"/>
      <c r="H330" s="59"/>
      <c r="I330" s="59"/>
    </row>
    <row r="331" spans="2:9" ht="13.5">
      <c r="B331" s="59"/>
      <c r="C331" s="59"/>
      <c r="D331" s="59"/>
      <c r="E331" s="59"/>
      <c r="F331" s="59"/>
      <c r="G331" s="59"/>
      <c r="H331" s="59"/>
      <c r="I331" s="59"/>
    </row>
    <row r="332" spans="2:9" ht="13.5">
      <c r="B332" s="59"/>
      <c r="C332" s="59"/>
      <c r="D332" s="59"/>
      <c r="E332" s="59"/>
      <c r="F332" s="59"/>
      <c r="G332" s="59"/>
      <c r="H332" s="59"/>
      <c r="I332" s="59"/>
    </row>
    <row r="333" spans="2:9" ht="13.5">
      <c r="B333" s="59"/>
      <c r="C333" s="59"/>
      <c r="D333" s="59"/>
      <c r="E333" s="59"/>
      <c r="F333" s="59"/>
      <c r="G333" s="59"/>
      <c r="H333" s="59"/>
      <c r="I333" s="59"/>
    </row>
    <row r="334" spans="2:9" ht="13.5">
      <c r="B334" s="59"/>
      <c r="C334" s="59"/>
      <c r="D334" s="59"/>
      <c r="E334" s="59"/>
      <c r="F334" s="59"/>
      <c r="G334" s="59"/>
      <c r="H334" s="59"/>
      <c r="I334" s="59"/>
    </row>
    <row r="335" spans="2:9" ht="13.5">
      <c r="B335" s="59"/>
      <c r="C335" s="59"/>
      <c r="D335" s="59"/>
      <c r="E335" s="59"/>
      <c r="F335" s="59"/>
      <c r="G335" s="59"/>
      <c r="H335" s="59"/>
      <c r="I335" s="59"/>
    </row>
    <row r="336" spans="2:9" ht="13.5">
      <c r="B336" s="59"/>
      <c r="C336" s="59"/>
      <c r="D336" s="59"/>
      <c r="E336" s="59"/>
      <c r="F336" s="59"/>
      <c r="G336" s="59"/>
      <c r="H336" s="59"/>
      <c r="I336" s="59"/>
    </row>
    <row r="337" spans="2:9" ht="13.5">
      <c r="B337" s="59"/>
      <c r="C337" s="59"/>
      <c r="D337" s="59"/>
      <c r="E337" s="59"/>
      <c r="F337" s="59"/>
      <c r="G337" s="59"/>
      <c r="H337" s="59"/>
      <c r="I337" s="59"/>
    </row>
    <row r="338" spans="2:9" ht="13.5">
      <c r="B338" s="59"/>
      <c r="C338" s="59"/>
      <c r="D338" s="59"/>
      <c r="E338" s="59"/>
      <c r="F338" s="59"/>
      <c r="G338" s="59"/>
      <c r="H338" s="59"/>
      <c r="I338" s="59"/>
    </row>
    <row r="339" spans="2:9" ht="13.5">
      <c r="B339" s="59"/>
      <c r="C339" s="59"/>
      <c r="D339" s="59"/>
      <c r="E339" s="59"/>
      <c r="F339" s="59"/>
      <c r="G339" s="59"/>
      <c r="H339" s="59"/>
      <c r="I339" s="59"/>
    </row>
    <row r="340" spans="2:9" ht="13.5">
      <c r="B340" s="59"/>
      <c r="C340" s="59"/>
      <c r="D340" s="59"/>
      <c r="E340" s="59"/>
      <c r="F340" s="59"/>
      <c r="G340" s="59"/>
      <c r="H340" s="59"/>
      <c r="I340" s="59"/>
    </row>
    <row r="341" spans="2:9" ht="13.5">
      <c r="B341" s="59"/>
      <c r="C341" s="59"/>
      <c r="D341" s="59"/>
      <c r="E341" s="59"/>
      <c r="F341" s="59"/>
      <c r="G341" s="59"/>
      <c r="H341" s="59"/>
      <c r="I341" s="59"/>
    </row>
    <row r="342" spans="2:9" ht="13.5">
      <c r="B342" s="59"/>
      <c r="C342" s="59"/>
      <c r="D342" s="59"/>
      <c r="E342" s="59"/>
      <c r="F342" s="59"/>
      <c r="G342" s="59"/>
      <c r="H342" s="59"/>
      <c r="I342" s="59"/>
    </row>
    <row r="343" spans="2:9" ht="13.5">
      <c r="B343" s="59"/>
      <c r="C343" s="59"/>
      <c r="D343" s="59"/>
      <c r="E343" s="59"/>
      <c r="F343" s="59"/>
      <c r="G343" s="59"/>
      <c r="H343" s="59"/>
      <c r="I343" s="59"/>
    </row>
    <row r="344" spans="2:9" ht="13.5">
      <c r="B344" s="59"/>
      <c r="C344" s="59"/>
      <c r="D344" s="59"/>
      <c r="E344" s="59"/>
      <c r="F344" s="59"/>
      <c r="G344" s="59"/>
      <c r="H344" s="59"/>
      <c r="I344" s="59"/>
    </row>
    <row r="345" spans="2:9" ht="13.5">
      <c r="B345" s="59"/>
      <c r="C345" s="59"/>
      <c r="D345" s="59"/>
      <c r="E345" s="59"/>
      <c r="F345" s="59"/>
      <c r="G345" s="59"/>
      <c r="H345" s="59"/>
      <c r="I345" s="59"/>
    </row>
    <row r="346" spans="2:9" ht="13.5">
      <c r="B346" s="59"/>
      <c r="C346" s="59"/>
      <c r="D346" s="59"/>
      <c r="E346" s="59"/>
      <c r="F346" s="59"/>
      <c r="G346" s="59"/>
      <c r="H346" s="59"/>
      <c r="I346" s="59"/>
    </row>
    <row r="347" spans="2:9" ht="13.5">
      <c r="B347" s="59"/>
      <c r="C347" s="59"/>
      <c r="D347" s="59"/>
      <c r="E347" s="59"/>
      <c r="F347" s="59"/>
      <c r="G347" s="59"/>
      <c r="H347" s="59"/>
      <c r="I347" s="59"/>
    </row>
    <row r="348" spans="2:9" ht="13.5">
      <c r="B348" s="59"/>
      <c r="C348" s="59"/>
      <c r="D348" s="59"/>
      <c r="E348" s="59"/>
      <c r="F348" s="59"/>
      <c r="G348" s="59"/>
      <c r="H348" s="59"/>
      <c r="I348" s="59"/>
    </row>
    <row r="349" spans="2:9" ht="13.5">
      <c r="B349" s="59"/>
      <c r="C349" s="59"/>
      <c r="D349" s="59"/>
      <c r="E349" s="59"/>
      <c r="F349" s="59"/>
      <c r="G349" s="59"/>
      <c r="H349" s="59"/>
      <c r="I349" s="59"/>
    </row>
    <row r="350" spans="2:9" ht="13.5">
      <c r="B350" s="59"/>
      <c r="C350" s="59"/>
      <c r="D350" s="59"/>
      <c r="E350" s="59"/>
      <c r="F350" s="59"/>
      <c r="G350" s="59"/>
      <c r="H350" s="59"/>
      <c r="I350" s="59"/>
    </row>
    <row r="351" spans="2:9" ht="13.5">
      <c r="B351" s="59"/>
      <c r="C351" s="59"/>
      <c r="D351" s="59"/>
      <c r="E351" s="59"/>
      <c r="F351" s="59"/>
      <c r="G351" s="59"/>
      <c r="H351" s="59"/>
      <c r="I351" s="59"/>
    </row>
    <row r="352" spans="2:9" ht="13.5">
      <c r="B352" s="59"/>
      <c r="C352" s="59"/>
      <c r="D352" s="59"/>
      <c r="E352" s="59"/>
      <c r="F352" s="59"/>
      <c r="G352" s="59"/>
      <c r="H352" s="59"/>
      <c r="I352" s="59"/>
    </row>
    <row r="353" spans="2:9" ht="13.5">
      <c r="B353" s="59"/>
      <c r="C353" s="59"/>
      <c r="D353" s="59"/>
      <c r="E353" s="59"/>
      <c r="F353" s="59"/>
      <c r="G353" s="59"/>
      <c r="H353" s="59"/>
      <c r="I353" s="59"/>
    </row>
    <row r="354" spans="2:9" ht="13.5">
      <c r="B354" s="59"/>
      <c r="C354" s="59"/>
      <c r="D354" s="59"/>
      <c r="E354" s="59"/>
      <c r="F354" s="59"/>
      <c r="G354" s="59"/>
      <c r="H354" s="59"/>
      <c r="I354" s="59"/>
    </row>
    <row r="355" spans="2:9" ht="13.5">
      <c r="B355" s="59"/>
      <c r="C355" s="59"/>
      <c r="D355" s="59"/>
      <c r="E355" s="59"/>
      <c r="F355" s="59"/>
      <c r="G355" s="59"/>
      <c r="H355" s="59"/>
      <c r="I355" s="59"/>
    </row>
    <row r="356" spans="2:9" ht="13.5">
      <c r="B356" s="59"/>
      <c r="C356" s="59"/>
      <c r="D356" s="59"/>
      <c r="E356" s="59"/>
      <c r="F356" s="59"/>
      <c r="G356" s="59"/>
      <c r="H356" s="59"/>
      <c r="I356" s="59"/>
    </row>
    <row r="357" spans="2:9" ht="13.5">
      <c r="B357" s="59"/>
      <c r="C357" s="59"/>
      <c r="D357" s="59"/>
      <c r="E357" s="59"/>
      <c r="F357" s="59"/>
      <c r="G357" s="59"/>
      <c r="H357" s="59"/>
      <c r="I357" s="59"/>
    </row>
    <row r="358" spans="2:9" ht="13.5">
      <c r="B358" s="59"/>
      <c r="C358" s="59"/>
      <c r="D358" s="59"/>
      <c r="E358" s="59"/>
      <c r="F358" s="59"/>
      <c r="G358" s="59"/>
      <c r="H358" s="59"/>
      <c r="I358" s="59"/>
    </row>
    <row r="359" spans="2:9" ht="13.5">
      <c r="B359" s="59"/>
      <c r="C359" s="59"/>
      <c r="D359" s="59"/>
      <c r="E359" s="59"/>
      <c r="F359" s="59"/>
      <c r="G359" s="59"/>
      <c r="H359" s="59"/>
      <c r="I359" s="59"/>
    </row>
    <row r="360" spans="2:9" ht="13.5">
      <c r="B360" s="59"/>
      <c r="C360" s="59"/>
      <c r="D360" s="59"/>
      <c r="E360" s="59"/>
      <c r="F360" s="59"/>
      <c r="G360" s="59"/>
      <c r="H360" s="59"/>
      <c r="I360" s="59"/>
    </row>
    <row r="361" spans="2:9" ht="13.5">
      <c r="B361" s="59"/>
      <c r="C361" s="59"/>
      <c r="D361" s="59"/>
      <c r="E361" s="59"/>
      <c r="F361" s="59"/>
      <c r="G361" s="59"/>
      <c r="H361" s="59"/>
      <c r="I361" s="59"/>
    </row>
    <row r="362" spans="2:9" ht="13.5">
      <c r="B362" s="59"/>
      <c r="C362" s="59"/>
      <c r="D362" s="59"/>
      <c r="E362" s="59"/>
      <c r="F362" s="59"/>
      <c r="G362" s="59"/>
      <c r="H362" s="59"/>
      <c r="I362" s="59"/>
    </row>
    <row r="363" spans="2:9" ht="13.5">
      <c r="B363" s="59"/>
      <c r="C363" s="59"/>
      <c r="D363" s="59"/>
      <c r="E363" s="59"/>
      <c r="F363" s="59"/>
      <c r="G363" s="59"/>
      <c r="H363" s="59"/>
      <c r="I363" s="59"/>
    </row>
    <row r="364" spans="2:9" ht="13.5">
      <c r="B364" s="59"/>
      <c r="C364" s="59"/>
      <c r="D364" s="59"/>
      <c r="E364" s="59"/>
      <c r="F364" s="59"/>
      <c r="G364" s="59"/>
      <c r="H364" s="59"/>
      <c r="I364" s="59"/>
    </row>
    <row r="365" spans="2:9" ht="13.5">
      <c r="B365" s="59"/>
      <c r="C365" s="59"/>
      <c r="D365" s="59"/>
      <c r="E365" s="59"/>
      <c r="F365" s="59"/>
      <c r="G365" s="59"/>
      <c r="H365" s="59"/>
      <c r="I365" s="59"/>
    </row>
    <row r="366" spans="2:9" ht="13.5">
      <c r="B366" s="59"/>
      <c r="C366" s="59"/>
      <c r="D366" s="59"/>
      <c r="E366" s="59"/>
      <c r="F366" s="59"/>
      <c r="G366" s="59"/>
      <c r="H366" s="59"/>
      <c r="I366" s="59"/>
    </row>
    <row r="367" spans="2:9" ht="13.5">
      <c r="B367" s="59"/>
      <c r="C367" s="59"/>
      <c r="D367" s="59"/>
      <c r="E367" s="59"/>
      <c r="F367" s="59"/>
      <c r="G367" s="59"/>
      <c r="H367" s="59"/>
      <c r="I367" s="59"/>
    </row>
    <row r="368" spans="2:9" ht="13.5">
      <c r="B368" s="59"/>
      <c r="C368" s="59"/>
      <c r="D368" s="59"/>
      <c r="E368" s="59"/>
      <c r="F368" s="59"/>
      <c r="G368" s="59"/>
      <c r="H368" s="59"/>
      <c r="I368" s="59"/>
    </row>
    <row r="369" spans="2:9" ht="13.5">
      <c r="B369" s="59"/>
      <c r="C369" s="59"/>
      <c r="D369" s="59"/>
      <c r="E369" s="59"/>
      <c r="F369" s="59"/>
      <c r="G369" s="59"/>
      <c r="H369" s="59"/>
      <c r="I369" s="59"/>
    </row>
    <row r="370" spans="2:9" ht="13.5">
      <c r="B370" s="59"/>
      <c r="C370" s="59"/>
      <c r="D370" s="59"/>
      <c r="E370" s="59"/>
      <c r="F370" s="59"/>
      <c r="G370" s="59"/>
      <c r="H370" s="59"/>
      <c r="I370" s="59"/>
    </row>
    <row r="371" spans="2:9" ht="13.5">
      <c r="B371" s="59"/>
      <c r="C371" s="59"/>
      <c r="D371" s="59"/>
      <c r="E371" s="59"/>
      <c r="F371" s="59"/>
      <c r="G371" s="59"/>
      <c r="H371" s="59"/>
      <c r="I371" s="59"/>
    </row>
    <row r="372" spans="2:9" ht="13.5">
      <c r="B372" s="59"/>
      <c r="C372" s="59"/>
      <c r="D372" s="59"/>
      <c r="E372" s="59"/>
      <c r="F372" s="59"/>
      <c r="G372" s="59"/>
      <c r="H372" s="59"/>
      <c r="I372" s="59"/>
    </row>
    <row r="373" spans="2:9" ht="13.5">
      <c r="B373" s="59"/>
      <c r="C373" s="59"/>
      <c r="D373" s="59"/>
      <c r="E373" s="59"/>
      <c r="F373" s="59"/>
      <c r="G373" s="59"/>
      <c r="H373" s="59"/>
      <c r="I373" s="59"/>
    </row>
    <row r="374" spans="2:9" ht="13.5">
      <c r="B374" s="59"/>
      <c r="C374" s="59"/>
      <c r="D374" s="59"/>
      <c r="E374" s="59"/>
      <c r="F374" s="59"/>
      <c r="G374" s="59"/>
      <c r="H374" s="59"/>
      <c r="I374" s="59"/>
    </row>
    <row r="375" spans="2:9" ht="13.5">
      <c r="B375" s="59"/>
      <c r="C375" s="59"/>
      <c r="D375" s="59"/>
      <c r="E375" s="59"/>
      <c r="F375" s="59"/>
      <c r="G375" s="59"/>
      <c r="H375" s="59"/>
      <c r="I375" s="59"/>
    </row>
    <row r="376" spans="2:9" ht="13.5">
      <c r="B376" s="59"/>
      <c r="C376" s="59"/>
      <c r="D376" s="59"/>
      <c r="E376" s="59"/>
      <c r="F376" s="59"/>
      <c r="G376" s="59"/>
      <c r="H376" s="59"/>
      <c r="I376" s="59"/>
    </row>
    <row r="377" spans="2:9" ht="13.5">
      <c r="B377" s="59"/>
      <c r="C377" s="59"/>
      <c r="D377" s="59"/>
      <c r="E377" s="59"/>
      <c r="F377" s="59"/>
      <c r="G377" s="59"/>
      <c r="H377" s="59"/>
      <c r="I377" s="59"/>
    </row>
    <row r="378" spans="2:9" ht="13.5">
      <c r="B378" s="59"/>
      <c r="C378" s="59"/>
      <c r="D378" s="59"/>
      <c r="E378" s="59"/>
      <c r="F378" s="59"/>
      <c r="G378" s="59"/>
      <c r="H378" s="59"/>
      <c r="I378" s="59"/>
    </row>
    <row r="379" spans="2:9" ht="13.5">
      <c r="B379" s="59"/>
      <c r="C379" s="59"/>
      <c r="D379" s="59"/>
      <c r="E379" s="59"/>
      <c r="F379" s="59"/>
      <c r="G379" s="59"/>
      <c r="H379" s="59"/>
      <c r="I379" s="59"/>
    </row>
    <row r="380" spans="2:9" ht="13.5">
      <c r="B380" s="59"/>
      <c r="C380" s="59"/>
      <c r="D380" s="59"/>
      <c r="E380" s="59"/>
      <c r="F380" s="59"/>
      <c r="G380" s="59"/>
      <c r="H380" s="59"/>
      <c r="I380" s="59"/>
    </row>
    <row r="381" spans="2:9" ht="13.5">
      <c r="B381" s="59"/>
      <c r="C381" s="59"/>
      <c r="D381" s="59"/>
      <c r="E381" s="59"/>
      <c r="F381" s="59"/>
      <c r="G381" s="59"/>
      <c r="H381" s="59"/>
      <c r="I381" s="59"/>
    </row>
    <row r="382" spans="2:9" ht="13.5">
      <c r="B382" s="59"/>
      <c r="C382" s="59"/>
      <c r="D382" s="59"/>
      <c r="E382" s="59"/>
      <c r="F382" s="59"/>
      <c r="G382" s="59"/>
      <c r="H382" s="59"/>
      <c r="I382" s="59"/>
    </row>
    <row r="383" spans="2:9" ht="13.5">
      <c r="B383" s="59"/>
      <c r="C383" s="59"/>
      <c r="D383" s="59"/>
      <c r="E383" s="59"/>
      <c r="F383" s="59"/>
      <c r="G383" s="59"/>
      <c r="H383" s="59"/>
      <c r="I383" s="59"/>
    </row>
    <row r="384" spans="2:9" ht="13.5">
      <c r="B384" s="59"/>
      <c r="C384" s="59"/>
      <c r="D384" s="59"/>
      <c r="E384" s="59"/>
      <c r="F384" s="59"/>
      <c r="G384" s="59"/>
      <c r="H384" s="59"/>
      <c r="I384" s="59"/>
    </row>
    <row r="385" spans="2:9" ht="13.5">
      <c r="B385" s="59"/>
      <c r="C385" s="59"/>
      <c r="D385" s="59"/>
      <c r="E385" s="59"/>
      <c r="F385" s="59"/>
      <c r="G385" s="59"/>
      <c r="H385" s="59"/>
      <c r="I385" s="59"/>
    </row>
    <row r="386" spans="2:9" ht="13.5">
      <c r="B386" s="59"/>
      <c r="C386" s="59"/>
      <c r="D386" s="59"/>
      <c r="E386" s="59"/>
      <c r="F386" s="59"/>
      <c r="G386" s="59"/>
      <c r="H386" s="59"/>
      <c r="I386" s="59"/>
    </row>
    <row r="387" spans="2:9" ht="13.5">
      <c r="B387" s="59"/>
      <c r="C387" s="59"/>
      <c r="D387" s="59"/>
      <c r="E387" s="59"/>
      <c r="F387" s="59"/>
      <c r="G387" s="59"/>
      <c r="H387" s="59"/>
      <c r="I387" s="59"/>
    </row>
    <row r="388" spans="2:9" ht="13.5">
      <c r="B388" s="59"/>
      <c r="C388" s="59"/>
      <c r="D388" s="59"/>
      <c r="E388" s="59"/>
      <c r="F388" s="59"/>
      <c r="G388" s="59"/>
      <c r="H388" s="59"/>
      <c r="I388" s="59"/>
    </row>
    <row r="389" spans="2:9" ht="13.5">
      <c r="B389" s="59"/>
      <c r="C389" s="59"/>
      <c r="D389" s="59"/>
      <c r="E389" s="59"/>
      <c r="F389" s="59"/>
      <c r="G389" s="59"/>
      <c r="H389" s="59"/>
      <c r="I389" s="59"/>
    </row>
    <row r="390" spans="2:9" ht="13.5">
      <c r="B390" s="59"/>
      <c r="C390" s="59"/>
      <c r="D390" s="59"/>
      <c r="E390" s="59"/>
      <c r="F390" s="59"/>
      <c r="G390" s="59"/>
      <c r="H390" s="59"/>
      <c r="I390" s="59"/>
    </row>
    <row r="391" spans="2:9" ht="13.5">
      <c r="B391" s="59"/>
      <c r="C391" s="59"/>
      <c r="D391" s="59"/>
      <c r="E391" s="59"/>
      <c r="F391" s="59"/>
      <c r="G391" s="59"/>
      <c r="H391" s="59"/>
      <c r="I391" s="59"/>
    </row>
    <row r="392" spans="2:9" ht="13.5">
      <c r="B392" s="59"/>
      <c r="C392" s="59"/>
      <c r="D392" s="59"/>
      <c r="E392" s="59"/>
      <c r="F392" s="59"/>
      <c r="G392" s="59"/>
      <c r="H392" s="59"/>
      <c r="I392" s="59"/>
    </row>
    <row r="393" spans="2:9" ht="13.5">
      <c r="B393" s="59"/>
      <c r="C393" s="59"/>
      <c r="D393" s="59"/>
      <c r="E393" s="59"/>
      <c r="F393" s="59"/>
      <c r="G393" s="59"/>
      <c r="H393" s="59"/>
      <c r="I393" s="59"/>
    </row>
    <row r="394" spans="2:9" ht="13.5">
      <c r="B394" s="59"/>
      <c r="C394" s="59"/>
      <c r="D394" s="59"/>
      <c r="E394" s="59"/>
      <c r="F394" s="59"/>
      <c r="G394" s="59"/>
      <c r="H394" s="59"/>
      <c r="I394" s="59"/>
    </row>
    <row r="395" spans="2:9" ht="13.5">
      <c r="B395" s="59"/>
      <c r="C395" s="59"/>
      <c r="D395" s="59"/>
      <c r="E395" s="59"/>
      <c r="F395" s="59"/>
      <c r="G395" s="59"/>
      <c r="H395" s="59"/>
      <c r="I395" s="59"/>
    </row>
    <row r="396" spans="2:9" ht="13.5">
      <c r="B396" s="59"/>
      <c r="C396" s="59"/>
      <c r="D396" s="59"/>
      <c r="E396" s="59"/>
      <c r="F396" s="59"/>
      <c r="G396" s="59"/>
      <c r="H396" s="59"/>
      <c r="I396" s="59"/>
    </row>
    <row r="397" spans="2:9" ht="13.5">
      <c r="B397" s="59"/>
      <c r="C397" s="59"/>
      <c r="D397" s="59"/>
      <c r="E397" s="59"/>
      <c r="F397" s="59"/>
      <c r="G397" s="59"/>
      <c r="H397" s="59"/>
      <c r="I397" s="59"/>
    </row>
    <row r="398" spans="2:9" ht="13.5">
      <c r="B398" s="59"/>
      <c r="C398" s="59"/>
      <c r="D398" s="59"/>
      <c r="E398" s="59"/>
      <c r="F398" s="59"/>
      <c r="G398" s="59"/>
      <c r="H398" s="59"/>
      <c r="I398" s="59"/>
    </row>
    <row r="399" spans="2:9" ht="13.5">
      <c r="B399" s="59"/>
      <c r="C399" s="59"/>
      <c r="D399" s="59"/>
      <c r="E399" s="59"/>
      <c r="F399" s="59"/>
      <c r="G399" s="59"/>
      <c r="H399" s="59"/>
      <c r="I399" s="59"/>
    </row>
    <row r="400" spans="2:9" ht="13.5">
      <c r="B400" s="59"/>
      <c r="C400" s="59"/>
      <c r="D400" s="59"/>
      <c r="E400" s="59"/>
      <c r="F400" s="59"/>
      <c r="G400" s="59"/>
      <c r="H400" s="59"/>
      <c r="I400" s="59"/>
    </row>
    <row r="401" spans="2:9" ht="13.5">
      <c r="B401" s="59"/>
      <c r="C401" s="59"/>
      <c r="D401" s="59"/>
      <c r="E401" s="59"/>
      <c r="F401" s="59"/>
      <c r="G401" s="59"/>
      <c r="H401" s="59"/>
      <c r="I401" s="59"/>
    </row>
    <row r="402" spans="2:9" ht="13.5">
      <c r="B402" s="59"/>
      <c r="C402" s="59"/>
      <c r="D402" s="59"/>
      <c r="E402" s="59"/>
      <c r="F402" s="59"/>
      <c r="G402" s="59"/>
      <c r="H402" s="59"/>
      <c r="I402" s="59"/>
    </row>
    <row r="403" spans="2:9" ht="13.5">
      <c r="B403" s="59"/>
      <c r="C403" s="59"/>
      <c r="D403" s="59"/>
      <c r="E403" s="59"/>
      <c r="F403" s="59"/>
      <c r="G403" s="59"/>
      <c r="H403" s="59"/>
      <c r="I403" s="59"/>
    </row>
    <row r="404" spans="2:9" ht="13.5">
      <c r="B404" s="59"/>
      <c r="C404" s="59"/>
      <c r="D404" s="59"/>
      <c r="E404" s="59"/>
      <c r="F404" s="59"/>
      <c r="G404" s="59"/>
      <c r="H404" s="59"/>
      <c r="I404" s="59"/>
    </row>
    <row r="405" spans="2:9" ht="13.5">
      <c r="B405" s="59"/>
      <c r="C405" s="59"/>
      <c r="D405" s="59"/>
      <c r="E405" s="59"/>
      <c r="F405" s="59"/>
      <c r="G405" s="59"/>
      <c r="H405" s="59"/>
      <c r="I405" s="59"/>
    </row>
    <row r="406" spans="2:9" ht="13.5">
      <c r="B406" s="59"/>
      <c r="C406" s="59"/>
      <c r="D406" s="59"/>
      <c r="E406" s="59"/>
      <c r="F406" s="59"/>
      <c r="G406" s="59"/>
      <c r="H406" s="59"/>
      <c r="I406" s="59"/>
    </row>
    <row r="407" spans="2:9" ht="13.5">
      <c r="B407" s="59"/>
      <c r="C407" s="59"/>
      <c r="D407" s="59"/>
      <c r="E407" s="59"/>
      <c r="F407" s="59"/>
      <c r="G407" s="59"/>
      <c r="H407" s="59"/>
      <c r="I407" s="59"/>
    </row>
    <row r="408" spans="2:9" ht="13.5">
      <c r="B408" s="59"/>
      <c r="C408" s="59"/>
      <c r="D408" s="59"/>
      <c r="E408" s="59"/>
      <c r="F408" s="59"/>
      <c r="G408" s="59"/>
      <c r="H408" s="59"/>
      <c r="I408" s="59"/>
    </row>
    <row r="409" spans="2:9" ht="13.5">
      <c r="B409" s="59"/>
      <c r="C409" s="59"/>
      <c r="D409" s="59"/>
      <c r="E409" s="59"/>
      <c r="F409" s="59"/>
      <c r="G409" s="59"/>
      <c r="H409" s="59"/>
      <c r="I409" s="59"/>
    </row>
    <row r="410" spans="2:9" ht="13.5">
      <c r="B410" s="59"/>
      <c r="C410" s="59"/>
      <c r="D410" s="59"/>
      <c r="E410" s="59"/>
      <c r="F410" s="59"/>
      <c r="G410" s="59"/>
      <c r="H410" s="59"/>
      <c r="I410" s="59"/>
    </row>
    <row r="411" spans="2:9" ht="13.5">
      <c r="B411" s="59"/>
      <c r="C411" s="59"/>
      <c r="D411" s="59"/>
      <c r="E411" s="59"/>
      <c r="F411" s="59"/>
      <c r="G411" s="59"/>
      <c r="H411" s="59"/>
      <c r="I411" s="59"/>
    </row>
    <row r="412" spans="2:9" ht="13.5">
      <c r="B412" s="59"/>
      <c r="C412" s="59"/>
      <c r="D412" s="59"/>
      <c r="E412" s="59"/>
      <c r="F412" s="59"/>
      <c r="G412" s="59"/>
      <c r="H412" s="59"/>
      <c r="I412" s="59"/>
    </row>
    <row r="413" spans="2:9" ht="13.5">
      <c r="B413" s="59"/>
      <c r="C413" s="59"/>
      <c r="D413" s="59"/>
      <c r="E413" s="59"/>
      <c r="F413" s="59"/>
      <c r="G413" s="59"/>
      <c r="H413" s="59"/>
      <c r="I413" s="59"/>
    </row>
    <row r="414" spans="2:9" ht="13.5">
      <c r="B414" s="59"/>
      <c r="C414" s="59"/>
      <c r="D414" s="59"/>
      <c r="E414" s="59"/>
      <c r="F414" s="59"/>
      <c r="G414" s="59"/>
      <c r="H414" s="59"/>
      <c r="I414" s="59"/>
    </row>
    <row r="415" spans="2:9" ht="13.5">
      <c r="B415" s="59"/>
      <c r="C415" s="59"/>
      <c r="D415" s="59"/>
      <c r="E415" s="59"/>
      <c r="F415" s="59"/>
      <c r="G415" s="59"/>
      <c r="H415" s="59"/>
      <c r="I415" s="59"/>
    </row>
    <row r="416" spans="2:9" ht="13.5">
      <c r="B416" s="59"/>
      <c r="C416" s="59"/>
      <c r="D416" s="59"/>
      <c r="E416" s="59"/>
      <c r="F416" s="59"/>
      <c r="G416" s="59"/>
      <c r="H416" s="59"/>
      <c r="I416" s="59"/>
    </row>
    <row r="417" spans="2:9" ht="13.5">
      <c r="B417" s="59"/>
      <c r="C417" s="59"/>
      <c r="D417" s="59"/>
      <c r="E417" s="59"/>
      <c r="F417" s="59"/>
      <c r="G417" s="59"/>
      <c r="H417" s="59"/>
      <c r="I417" s="59"/>
    </row>
    <row r="418" spans="2:9" ht="13.5">
      <c r="B418" s="59"/>
      <c r="C418" s="59"/>
      <c r="D418" s="59"/>
      <c r="E418" s="59"/>
      <c r="F418" s="59"/>
      <c r="G418" s="59"/>
      <c r="H418" s="59"/>
      <c r="I418" s="59"/>
    </row>
    <row r="419" spans="2:9" ht="13.5">
      <c r="B419" s="59"/>
      <c r="C419" s="59"/>
      <c r="D419" s="59"/>
      <c r="E419" s="59"/>
      <c r="F419" s="59"/>
      <c r="G419" s="59"/>
      <c r="H419" s="59"/>
      <c r="I419" s="59"/>
    </row>
    <row r="420" spans="2:9" ht="13.5">
      <c r="B420" s="59"/>
      <c r="C420" s="59"/>
      <c r="D420" s="59"/>
      <c r="E420" s="59"/>
      <c r="F420" s="59"/>
      <c r="G420" s="59"/>
      <c r="H420" s="59"/>
      <c r="I420" s="59"/>
    </row>
    <row r="421" spans="2:9" ht="13.5">
      <c r="B421" s="59"/>
      <c r="C421" s="59"/>
      <c r="D421" s="59"/>
      <c r="E421" s="59"/>
      <c r="F421" s="59"/>
      <c r="G421" s="59"/>
      <c r="H421" s="59"/>
      <c r="I421" s="59"/>
    </row>
    <row r="422" spans="2:9" ht="13.5">
      <c r="B422" s="59"/>
      <c r="C422" s="59"/>
      <c r="D422" s="59"/>
      <c r="E422" s="59"/>
      <c r="F422" s="59"/>
      <c r="G422" s="59"/>
      <c r="H422" s="59"/>
      <c r="I422" s="59"/>
    </row>
    <row r="423" spans="2:9" ht="13.5">
      <c r="B423" s="59"/>
      <c r="C423" s="59"/>
      <c r="D423" s="59"/>
      <c r="E423" s="59"/>
      <c r="F423" s="59"/>
      <c r="G423" s="59"/>
      <c r="H423" s="59"/>
      <c r="I423" s="59"/>
    </row>
    <row r="424" spans="2:9" ht="13.5">
      <c r="B424" s="59"/>
      <c r="C424" s="59"/>
      <c r="D424" s="59"/>
      <c r="E424" s="59"/>
      <c r="F424" s="59"/>
      <c r="G424" s="59"/>
      <c r="H424" s="59"/>
      <c r="I424" s="59"/>
    </row>
    <row r="425" spans="2:9" ht="13.5">
      <c r="B425" s="59"/>
      <c r="C425" s="59"/>
      <c r="D425" s="59"/>
      <c r="E425" s="59"/>
      <c r="F425" s="59"/>
      <c r="G425" s="59"/>
      <c r="H425" s="59"/>
      <c r="I425" s="59"/>
    </row>
    <row r="426" spans="2:9" ht="13.5">
      <c r="B426" s="59"/>
      <c r="C426" s="59"/>
      <c r="D426" s="59"/>
      <c r="E426" s="59"/>
      <c r="F426" s="59"/>
      <c r="G426" s="59"/>
      <c r="H426" s="59"/>
      <c r="I426" s="59"/>
    </row>
    <row r="427" spans="2:9" ht="13.5">
      <c r="B427" s="59"/>
      <c r="C427" s="59"/>
      <c r="D427" s="59"/>
      <c r="E427" s="59"/>
      <c r="F427" s="59"/>
      <c r="G427" s="59"/>
      <c r="H427" s="59"/>
      <c r="I427" s="59"/>
    </row>
    <row r="428" spans="2:9" ht="13.5">
      <c r="B428" s="59"/>
      <c r="C428" s="59"/>
      <c r="D428" s="59"/>
      <c r="E428" s="59"/>
      <c r="F428" s="59"/>
      <c r="G428" s="59"/>
      <c r="H428" s="59"/>
      <c r="I428" s="59"/>
    </row>
    <row r="429" spans="2:9" ht="13.5">
      <c r="B429" s="59"/>
      <c r="C429" s="59"/>
      <c r="D429" s="59"/>
      <c r="E429" s="59"/>
      <c r="F429" s="59"/>
      <c r="G429" s="59"/>
      <c r="H429" s="59"/>
      <c r="I429" s="59"/>
    </row>
    <row r="430" spans="2:9" ht="13.5">
      <c r="B430" s="59"/>
      <c r="C430" s="59"/>
      <c r="D430" s="59"/>
      <c r="E430" s="59"/>
      <c r="F430" s="59"/>
      <c r="G430" s="59"/>
      <c r="H430" s="59"/>
      <c r="I430" s="59"/>
    </row>
    <row r="431" spans="2:9" ht="13.5">
      <c r="B431" s="59"/>
      <c r="C431" s="59"/>
      <c r="D431" s="59"/>
      <c r="E431" s="59"/>
      <c r="F431" s="59"/>
      <c r="G431" s="59"/>
      <c r="H431" s="59"/>
      <c r="I431" s="59"/>
    </row>
    <row r="432" spans="2:9" ht="13.5">
      <c r="B432" s="59"/>
      <c r="C432" s="59"/>
      <c r="D432" s="59"/>
      <c r="E432" s="59"/>
      <c r="F432" s="59"/>
      <c r="G432" s="59"/>
      <c r="H432" s="59"/>
      <c r="I432" s="59"/>
    </row>
    <row r="433" spans="2:9" ht="13.5">
      <c r="B433" s="59"/>
      <c r="C433" s="59"/>
      <c r="D433" s="59"/>
      <c r="E433" s="59"/>
      <c r="F433" s="59"/>
      <c r="G433" s="59"/>
      <c r="H433" s="59"/>
      <c r="I433" s="59"/>
    </row>
    <row r="434" spans="2:9" ht="13.5">
      <c r="B434" s="59"/>
      <c r="C434" s="59"/>
      <c r="D434" s="59"/>
      <c r="E434" s="59"/>
      <c r="F434" s="59"/>
      <c r="G434" s="59"/>
      <c r="H434" s="59"/>
      <c r="I434" s="59"/>
    </row>
    <row r="435" spans="2:9" ht="13.5">
      <c r="B435" s="59"/>
      <c r="C435" s="59"/>
      <c r="D435" s="59"/>
      <c r="E435" s="59"/>
      <c r="F435" s="59"/>
      <c r="G435" s="59"/>
      <c r="H435" s="59"/>
      <c r="I435" s="59"/>
    </row>
    <row r="436" spans="2:9" ht="13.5">
      <c r="B436" s="59"/>
      <c r="C436" s="59"/>
      <c r="D436" s="59"/>
      <c r="E436" s="59"/>
      <c r="F436" s="59"/>
      <c r="G436" s="59"/>
      <c r="H436" s="59"/>
      <c r="I436" s="59"/>
    </row>
    <row r="437" spans="2:9" ht="13.5">
      <c r="B437" s="59"/>
      <c r="C437" s="59"/>
      <c r="D437" s="59"/>
      <c r="E437" s="59"/>
      <c r="F437" s="59"/>
      <c r="G437" s="59"/>
      <c r="H437" s="59"/>
      <c r="I437" s="59"/>
    </row>
    <row r="438" spans="2:9" ht="13.5">
      <c r="B438" s="59"/>
      <c r="C438" s="59"/>
      <c r="D438" s="59"/>
      <c r="E438" s="59"/>
      <c r="F438" s="59"/>
      <c r="G438" s="59"/>
      <c r="H438" s="59"/>
      <c r="I438" s="59"/>
    </row>
    <row r="439" spans="2:9" ht="13.5">
      <c r="B439" s="59"/>
      <c r="C439" s="59"/>
      <c r="D439" s="59"/>
      <c r="E439" s="59"/>
      <c r="F439" s="59"/>
      <c r="G439" s="59"/>
      <c r="H439" s="59"/>
      <c r="I439" s="59"/>
    </row>
    <row r="440" spans="2:9" ht="13.5">
      <c r="B440" s="59"/>
      <c r="C440" s="59"/>
      <c r="D440" s="59"/>
      <c r="E440" s="59"/>
      <c r="F440" s="59"/>
      <c r="G440" s="59"/>
      <c r="H440" s="59"/>
      <c r="I440" s="59"/>
    </row>
    <row r="441" spans="2:9" ht="13.5">
      <c r="B441" s="59"/>
      <c r="C441" s="59"/>
      <c r="D441" s="59"/>
      <c r="E441" s="59"/>
      <c r="F441" s="59"/>
      <c r="G441" s="59"/>
      <c r="H441" s="59"/>
      <c r="I441" s="59"/>
    </row>
    <row r="442" spans="2:9" ht="13.5">
      <c r="B442" s="59"/>
      <c r="C442" s="59"/>
      <c r="D442" s="59"/>
      <c r="E442" s="59"/>
      <c r="F442" s="59"/>
      <c r="G442" s="59"/>
      <c r="H442" s="59"/>
      <c r="I442" s="59"/>
    </row>
    <row r="443" spans="2:9" ht="13.5">
      <c r="B443" s="59"/>
      <c r="C443" s="59"/>
      <c r="D443" s="59"/>
      <c r="E443" s="59"/>
      <c r="F443" s="59"/>
      <c r="G443" s="59"/>
      <c r="H443" s="59"/>
      <c r="I443" s="59"/>
    </row>
    <row r="444" spans="2:9" ht="13.5">
      <c r="B444" s="59"/>
      <c r="C444" s="59"/>
      <c r="D444" s="59"/>
      <c r="E444" s="59"/>
      <c r="F444" s="59"/>
      <c r="G444" s="59"/>
      <c r="H444" s="59"/>
      <c r="I444" s="59"/>
    </row>
    <row r="445" spans="2:9" ht="13.5">
      <c r="B445" s="59"/>
      <c r="C445" s="59"/>
      <c r="D445" s="59"/>
      <c r="E445" s="59"/>
      <c r="F445" s="59"/>
      <c r="G445" s="59"/>
      <c r="H445" s="59"/>
      <c r="I445" s="59"/>
    </row>
    <row r="446" spans="2:9" ht="13.5">
      <c r="B446" s="59"/>
      <c r="C446" s="59"/>
      <c r="D446" s="59"/>
      <c r="E446" s="59"/>
      <c r="F446" s="59"/>
      <c r="G446" s="59"/>
      <c r="H446" s="59"/>
      <c r="I446" s="59"/>
    </row>
    <row r="447" spans="2:9" ht="13.5">
      <c r="B447" s="59"/>
      <c r="C447" s="59"/>
      <c r="D447" s="59"/>
      <c r="E447" s="59"/>
      <c r="F447" s="59"/>
      <c r="G447" s="59"/>
      <c r="H447" s="59"/>
      <c r="I447" s="59"/>
    </row>
    <row r="448" spans="2:9" ht="13.5">
      <c r="B448" s="59"/>
      <c r="C448" s="59"/>
      <c r="D448" s="59"/>
      <c r="E448" s="59"/>
      <c r="F448" s="59"/>
      <c r="G448" s="59"/>
      <c r="H448" s="59"/>
      <c r="I448" s="59"/>
    </row>
    <row r="449" spans="2:9" ht="13.5">
      <c r="B449" s="59"/>
      <c r="C449" s="59"/>
      <c r="D449" s="59"/>
      <c r="E449" s="59"/>
      <c r="F449" s="59"/>
      <c r="G449" s="59"/>
      <c r="H449" s="59"/>
      <c r="I449" s="59"/>
    </row>
    <row r="450" spans="2:9" ht="13.5">
      <c r="B450" s="59"/>
      <c r="C450" s="59"/>
      <c r="D450" s="59"/>
      <c r="E450" s="59"/>
      <c r="F450" s="59"/>
      <c r="G450" s="59"/>
      <c r="H450" s="59"/>
      <c r="I450" s="59"/>
    </row>
    <row r="451" spans="2:9" ht="13.5">
      <c r="B451" s="59"/>
      <c r="C451" s="59"/>
      <c r="D451" s="59"/>
      <c r="E451" s="59"/>
      <c r="F451" s="59"/>
      <c r="G451" s="59"/>
      <c r="H451" s="59"/>
      <c r="I451" s="59"/>
    </row>
    <row r="452" spans="2:9" ht="13.5">
      <c r="B452" s="59"/>
      <c r="C452" s="59"/>
      <c r="D452" s="59"/>
      <c r="E452" s="59"/>
      <c r="F452" s="59"/>
      <c r="G452" s="59"/>
      <c r="H452" s="59"/>
      <c r="I452" s="59"/>
    </row>
    <row r="453" spans="2:9" ht="13.5">
      <c r="B453" s="59"/>
      <c r="C453" s="59"/>
      <c r="D453" s="59"/>
      <c r="E453" s="59"/>
      <c r="F453" s="59"/>
      <c r="G453" s="59"/>
      <c r="H453" s="59"/>
      <c r="I453" s="59"/>
    </row>
    <row r="454" spans="2:9" ht="13.5">
      <c r="B454" s="59"/>
      <c r="C454" s="59"/>
      <c r="D454" s="59"/>
      <c r="E454" s="59"/>
      <c r="F454" s="59"/>
      <c r="G454" s="59"/>
      <c r="H454" s="59"/>
      <c r="I454" s="59"/>
    </row>
    <row r="455" spans="2:9" ht="13.5">
      <c r="B455" s="59"/>
      <c r="C455" s="59"/>
      <c r="D455" s="59"/>
      <c r="E455" s="59"/>
      <c r="F455" s="59"/>
      <c r="G455" s="59"/>
      <c r="H455" s="59"/>
      <c r="I455" s="59"/>
    </row>
    <row r="456" spans="2:9" ht="13.5">
      <c r="B456" s="59"/>
      <c r="C456" s="59"/>
      <c r="D456" s="59"/>
      <c r="E456" s="59"/>
      <c r="F456" s="59"/>
      <c r="G456" s="59"/>
      <c r="H456" s="59"/>
      <c r="I456" s="59"/>
    </row>
    <row r="457" spans="2:9" ht="13.5">
      <c r="B457" s="59"/>
      <c r="C457" s="59"/>
      <c r="D457" s="59"/>
      <c r="E457" s="59"/>
      <c r="F457" s="59"/>
      <c r="G457" s="59"/>
      <c r="H457" s="59"/>
      <c r="I457" s="59"/>
    </row>
    <row r="458" spans="2:9" ht="13.5">
      <c r="B458" s="59"/>
      <c r="C458" s="59"/>
      <c r="D458" s="59"/>
      <c r="E458" s="59"/>
      <c r="F458" s="59"/>
      <c r="G458" s="59"/>
      <c r="H458" s="59"/>
      <c r="I458" s="59"/>
    </row>
    <row r="459" spans="2:9" ht="13.5">
      <c r="B459" s="59"/>
      <c r="C459" s="59"/>
      <c r="D459" s="59"/>
      <c r="E459" s="59"/>
      <c r="F459" s="59"/>
      <c r="G459" s="59"/>
      <c r="H459" s="59"/>
      <c r="I459" s="59"/>
    </row>
    <row r="460" spans="2:9" ht="13.5">
      <c r="B460" s="59"/>
      <c r="C460" s="59"/>
      <c r="D460" s="59"/>
      <c r="E460" s="59"/>
      <c r="F460" s="59"/>
      <c r="G460" s="59"/>
      <c r="H460" s="59"/>
      <c r="I460" s="59"/>
    </row>
    <row r="461" spans="2:9" ht="13.5">
      <c r="B461" s="59"/>
      <c r="C461" s="59"/>
      <c r="D461" s="59"/>
      <c r="E461" s="59"/>
      <c r="F461" s="59"/>
      <c r="G461" s="59"/>
      <c r="H461" s="59"/>
      <c r="I461" s="59"/>
    </row>
    <row r="462" spans="2:9" ht="13.5">
      <c r="B462" s="59"/>
      <c r="C462" s="59"/>
      <c r="D462" s="59"/>
      <c r="E462" s="59"/>
      <c r="F462" s="59"/>
      <c r="G462" s="59"/>
      <c r="H462" s="59"/>
      <c r="I462" s="59"/>
    </row>
    <row r="463" spans="2:9" ht="13.5">
      <c r="B463" s="59"/>
      <c r="C463" s="59"/>
      <c r="D463" s="59"/>
      <c r="E463" s="59"/>
      <c r="F463" s="59"/>
      <c r="G463" s="59"/>
      <c r="H463" s="59"/>
      <c r="I463" s="59"/>
    </row>
    <row r="464" spans="2:9" ht="13.5">
      <c r="B464" s="59"/>
      <c r="C464" s="59"/>
      <c r="D464" s="59"/>
      <c r="E464" s="59"/>
      <c r="F464" s="59"/>
      <c r="G464" s="59"/>
      <c r="H464" s="59"/>
      <c r="I464" s="59"/>
    </row>
    <row r="465" spans="2:9" ht="13.5">
      <c r="B465" s="59"/>
      <c r="C465" s="59"/>
      <c r="D465" s="59"/>
      <c r="E465" s="59"/>
      <c r="F465" s="59"/>
      <c r="G465" s="59"/>
      <c r="H465" s="59"/>
      <c r="I465" s="59"/>
    </row>
    <row r="466" spans="2:9" ht="13.5">
      <c r="B466" s="59"/>
      <c r="C466" s="59"/>
      <c r="D466" s="59"/>
      <c r="E466" s="59"/>
      <c r="F466" s="59"/>
      <c r="G466" s="59"/>
      <c r="H466" s="59"/>
      <c r="I466" s="59"/>
    </row>
    <row r="467" spans="2:9" ht="13.5">
      <c r="B467" s="59"/>
      <c r="C467" s="59"/>
      <c r="D467" s="59"/>
      <c r="E467" s="59"/>
      <c r="F467" s="59"/>
      <c r="G467" s="59"/>
      <c r="H467" s="59"/>
      <c r="I467" s="59"/>
    </row>
    <row r="468" spans="2:9" ht="13.5">
      <c r="B468" s="59"/>
      <c r="C468" s="59"/>
      <c r="D468" s="59"/>
      <c r="E468" s="59"/>
      <c r="F468" s="59"/>
      <c r="G468" s="59"/>
      <c r="H468" s="59"/>
      <c r="I468" s="59"/>
    </row>
    <row r="469" spans="2:9" ht="13.5">
      <c r="B469" s="59"/>
      <c r="C469" s="59"/>
      <c r="D469" s="59"/>
      <c r="E469" s="59"/>
      <c r="F469" s="59"/>
      <c r="G469" s="59"/>
      <c r="H469" s="59"/>
      <c r="I469" s="59"/>
    </row>
    <row r="470" spans="2:9" ht="13.5">
      <c r="B470" s="59"/>
      <c r="C470" s="59"/>
      <c r="D470" s="59"/>
      <c r="E470" s="59"/>
      <c r="F470" s="59"/>
      <c r="G470" s="59"/>
      <c r="H470" s="59"/>
      <c r="I470" s="59"/>
    </row>
    <row r="471" spans="2:9" ht="13.5">
      <c r="B471" s="59"/>
      <c r="C471" s="59"/>
      <c r="D471" s="59"/>
      <c r="E471" s="59"/>
      <c r="F471" s="59"/>
      <c r="G471" s="59"/>
      <c r="H471" s="59"/>
      <c r="I471" s="59"/>
    </row>
    <row r="472" spans="2:9" ht="13.5">
      <c r="B472" s="59"/>
      <c r="C472" s="59"/>
      <c r="D472" s="59"/>
      <c r="E472" s="59"/>
      <c r="F472" s="59"/>
      <c r="G472" s="59"/>
      <c r="H472" s="59"/>
      <c r="I472" s="59"/>
    </row>
    <row r="473" spans="2:9" ht="13.5">
      <c r="B473" s="59"/>
      <c r="C473" s="59"/>
      <c r="D473" s="59"/>
      <c r="E473" s="59"/>
      <c r="F473" s="59"/>
      <c r="G473" s="59"/>
      <c r="H473" s="59"/>
      <c r="I473" s="59"/>
    </row>
    <row r="474" spans="2:9" ht="13.5">
      <c r="B474" s="59"/>
      <c r="C474" s="59"/>
      <c r="D474" s="59"/>
      <c r="E474" s="59"/>
      <c r="F474" s="59"/>
      <c r="G474" s="59"/>
      <c r="H474" s="59"/>
      <c r="I474" s="59"/>
    </row>
    <row r="475" spans="2:9" ht="13.5">
      <c r="B475" s="59"/>
      <c r="C475" s="59"/>
      <c r="D475" s="59"/>
      <c r="E475" s="59"/>
      <c r="F475" s="59"/>
      <c r="G475" s="59"/>
      <c r="H475" s="59"/>
      <c r="I475" s="59"/>
    </row>
    <row r="476" spans="2:9" ht="13.5">
      <c r="B476" s="59"/>
      <c r="C476" s="59"/>
      <c r="D476" s="59"/>
      <c r="E476" s="59"/>
      <c r="F476" s="59"/>
      <c r="G476" s="59"/>
      <c r="H476" s="59"/>
      <c r="I476" s="59"/>
    </row>
    <row r="477" spans="2:9" ht="13.5">
      <c r="B477" s="59"/>
      <c r="C477" s="59"/>
      <c r="D477" s="59"/>
      <c r="E477" s="59"/>
      <c r="F477" s="59"/>
      <c r="G477" s="59"/>
      <c r="H477" s="59"/>
      <c r="I477" s="59"/>
    </row>
    <row r="478" spans="2:9" ht="13.5">
      <c r="B478" s="59"/>
      <c r="C478" s="59"/>
      <c r="D478" s="59"/>
      <c r="E478" s="59"/>
      <c r="F478" s="59"/>
      <c r="G478" s="59"/>
      <c r="H478" s="59"/>
      <c r="I478" s="59"/>
    </row>
    <row r="479" spans="2:9" ht="13.5">
      <c r="B479" s="59"/>
      <c r="C479" s="59"/>
      <c r="D479" s="59"/>
      <c r="E479" s="59"/>
      <c r="F479" s="59"/>
      <c r="G479" s="59"/>
      <c r="H479" s="59"/>
      <c r="I479" s="59"/>
    </row>
    <row r="480" spans="2:9" ht="13.5">
      <c r="B480" s="59"/>
      <c r="C480" s="59"/>
      <c r="D480" s="59"/>
      <c r="E480" s="59"/>
      <c r="F480" s="59"/>
      <c r="G480" s="59"/>
      <c r="H480" s="59"/>
      <c r="I480" s="59"/>
    </row>
    <row r="481" spans="2:9" ht="13.5">
      <c r="B481" s="59"/>
      <c r="C481" s="59"/>
      <c r="D481" s="59"/>
      <c r="E481" s="59"/>
      <c r="F481" s="59"/>
      <c r="G481" s="59"/>
      <c r="H481" s="59"/>
      <c r="I481" s="59"/>
    </row>
    <row r="482" spans="2:9" ht="13.5">
      <c r="B482" s="59"/>
      <c r="C482" s="59"/>
      <c r="D482" s="59"/>
      <c r="E482" s="59"/>
      <c r="F482" s="59"/>
      <c r="G482" s="59"/>
      <c r="H482" s="59"/>
      <c r="I482" s="59"/>
    </row>
    <row r="483" spans="2:9" ht="13.5">
      <c r="B483" s="59"/>
      <c r="C483" s="59"/>
      <c r="D483" s="59"/>
      <c r="E483" s="59"/>
      <c r="F483" s="59"/>
      <c r="G483" s="59"/>
      <c r="H483" s="59"/>
      <c r="I483" s="59"/>
    </row>
    <row r="484" spans="2:9" ht="13.5">
      <c r="B484" s="59"/>
      <c r="C484" s="59"/>
      <c r="D484" s="59"/>
      <c r="E484" s="59"/>
      <c r="F484" s="59"/>
      <c r="G484" s="59"/>
      <c r="H484" s="59"/>
      <c r="I484" s="59"/>
    </row>
    <row r="485" spans="2:9" ht="13.5">
      <c r="B485" s="59"/>
      <c r="C485" s="59"/>
      <c r="D485" s="59"/>
      <c r="E485" s="59"/>
      <c r="F485" s="59"/>
      <c r="G485" s="59"/>
      <c r="H485" s="59"/>
      <c r="I485" s="59"/>
    </row>
    <row r="486" spans="2:9" ht="13.5">
      <c r="B486" s="59"/>
      <c r="C486" s="59"/>
      <c r="D486" s="59"/>
      <c r="E486" s="59"/>
      <c r="F486" s="59"/>
      <c r="G486" s="59"/>
      <c r="H486" s="59"/>
      <c r="I486" s="59"/>
    </row>
    <row r="487" spans="2:9" ht="13.5">
      <c r="B487" s="59"/>
      <c r="C487" s="59"/>
      <c r="D487" s="59"/>
      <c r="E487" s="59"/>
      <c r="F487" s="59"/>
      <c r="G487" s="59"/>
      <c r="H487" s="59"/>
      <c r="I487" s="59"/>
    </row>
    <row r="488" spans="2:9" ht="13.5">
      <c r="B488" s="59"/>
      <c r="C488" s="59"/>
      <c r="D488" s="59"/>
      <c r="E488" s="59"/>
      <c r="F488" s="59"/>
      <c r="G488" s="59"/>
      <c r="H488" s="59"/>
      <c r="I488" s="59"/>
    </row>
    <row r="489" spans="2:9" ht="13.5">
      <c r="B489" s="59"/>
      <c r="C489" s="59"/>
      <c r="D489" s="59"/>
      <c r="E489" s="59"/>
      <c r="F489" s="59"/>
      <c r="G489" s="59"/>
      <c r="H489" s="59"/>
      <c r="I489" s="59"/>
    </row>
    <row r="490" spans="2:9" ht="13.5">
      <c r="B490" s="59"/>
      <c r="C490" s="59"/>
      <c r="D490" s="59"/>
      <c r="E490" s="59"/>
      <c r="F490" s="59"/>
      <c r="G490" s="59"/>
      <c r="H490" s="59"/>
      <c r="I490" s="59"/>
    </row>
    <row r="491" spans="2:9" ht="13.5">
      <c r="B491" s="59"/>
      <c r="C491" s="59"/>
      <c r="D491" s="59"/>
      <c r="E491" s="59"/>
      <c r="F491" s="59"/>
      <c r="G491" s="59"/>
      <c r="H491" s="59"/>
      <c r="I491" s="59"/>
    </row>
    <row r="492" spans="2:9" ht="13.5">
      <c r="B492" s="59"/>
      <c r="C492" s="59"/>
      <c r="D492" s="59"/>
      <c r="E492" s="59"/>
      <c r="F492" s="59"/>
      <c r="G492" s="59"/>
      <c r="H492" s="59"/>
      <c r="I492" s="59"/>
    </row>
    <row r="493" spans="2:9" ht="13.5">
      <c r="B493" s="59"/>
      <c r="C493" s="59"/>
      <c r="D493" s="59"/>
      <c r="E493" s="59"/>
      <c r="F493" s="59"/>
      <c r="G493" s="59"/>
      <c r="H493" s="59"/>
      <c r="I493" s="59"/>
    </row>
    <row r="494" spans="2:9" ht="13.5">
      <c r="B494" s="59"/>
      <c r="C494" s="59"/>
      <c r="D494" s="59"/>
      <c r="E494" s="59"/>
      <c r="F494" s="59"/>
      <c r="G494" s="59"/>
      <c r="H494" s="59"/>
      <c r="I494" s="59"/>
    </row>
    <row r="495" spans="2:9" ht="13.5">
      <c r="B495" s="59"/>
      <c r="C495" s="59"/>
      <c r="D495" s="59"/>
      <c r="E495" s="59"/>
      <c r="F495" s="59"/>
      <c r="G495" s="59"/>
      <c r="H495" s="59"/>
      <c r="I495" s="59"/>
    </row>
    <row r="496" spans="2:9" ht="13.5">
      <c r="B496" s="59"/>
      <c r="C496" s="59"/>
      <c r="D496" s="59"/>
      <c r="E496" s="59"/>
      <c r="F496" s="59"/>
      <c r="G496" s="59"/>
      <c r="H496" s="59"/>
      <c r="I496" s="59"/>
    </row>
    <row r="497" spans="2:9" ht="13.5">
      <c r="B497" s="59"/>
      <c r="C497" s="59"/>
      <c r="D497" s="59"/>
      <c r="E497" s="59"/>
      <c r="F497" s="59"/>
      <c r="G497" s="59"/>
      <c r="H497" s="59"/>
      <c r="I497" s="59"/>
    </row>
    <row r="498" spans="2:9" ht="13.5">
      <c r="B498" s="59"/>
      <c r="C498" s="59"/>
      <c r="D498" s="59"/>
      <c r="E498" s="59"/>
      <c r="F498" s="59"/>
      <c r="G498" s="59"/>
      <c r="H498" s="59"/>
      <c r="I498" s="59"/>
    </row>
    <row r="499" spans="2:9" ht="13.5">
      <c r="B499" s="59"/>
      <c r="C499" s="59"/>
      <c r="D499" s="59"/>
      <c r="E499" s="59"/>
      <c r="F499" s="59"/>
      <c r="G499" s="59"/>
      <c r="H499" s="59"/>
      <c r="I499" s="59"/>
    </row>
    <row r="500" spans="2:9" ht="13.5">
      <c r="B500" s="59"/>
      <c r="C500" s="59"/>
      <c r="D500" s="59"/>
      <c r="E500" s="59"/>
      <c r="F500" s="59"/>
      <c r="G500" s="59"/>
      <c r="H500" s="59"/>
      <c r="I500" s="59"/>
    </row>
    <row r="501" spans="2:9" ht="13.5">
      <c r="B501" s="59"/>
      <c r="C501" s="59"/>
      <c r="D501" s="59"/>
      <c r="E501" s="59"/>
      <c r="F501" s="59"/>
      <c r="G501" s="59"/>
      <c r="H501" s="59"/>
      <c r="I501" s="59"/>
    </row>
    <row r="502" spans="2:9" ht="13.5">
      <c r="B502" s="59"/>
      <c r="C502" s="59"/>
      <c r="D502" s="59"/>
      <c r="E502" s="59"/>
      <c r="F502" s="59"/>
      <c r="G502" s="59"/>
      <c r="H502" s="59"/>
      <c r="I502" s="59"/>
    </row>
    <row r="503" spans="2:9" ht="13.5">
      <c r="B503" s="59"/>
      <c r="C503" s="59"/>
      <c r="D503" s="59"/>
      <c r="E503" s="59"/>
      <c r="F503" s="59"/>
      <c r="G503" s="59"/>
      <c r="H503" s="59"/>
      <c r="I503" s="59"/>
    </row>
    <row r="504" spans="2:9" ht="13.5">
      <c r="B504" s="59"/>
      <c r="C504" s="59"/>
      <c r="D504" s="59"/>
      <c r="E504" s="59"/>
      <c r="F504" s="59"/>
      <c r="G504" s="59"/>
      <c r="H504" s="59"/>
      <c r="I504" s="59"/>
    </row>
    <row r="505" spans="2:9" ht="13.5">
      <c r="B505" s="59"/>
      <c r="C505" s="59"/>
      <c r="D505" s="59"/>
      <c r="E505" s="59"/>
      <c r="F505" s="59"/>
      <c r="G505" s="59"/>
      <c r="H505" s="59"/>
      <c r="I505" s="59"/>
    </row>
    <row r="506" spans="2:9" ht="13.5">
      <c r="B506" s="59"/>
      <c r="C506" s="59"/>
      <c r="D506" s="59"/>
      <c r="E506" s="59"/>
      <c r="F506" s="59"/>
      <c r="G506" s="59"/>
      <c r="H506" s="59"/>
      <c r="I506" s="59"/>
    </row>
    <row r="507" spans="2:9" ht="13.5">
      <c r="B507" s="59"/>
      <c r="C507" s="59"/>
      <c r="D507" s="59"/>
      <c r="E507" s="59"/>
      <c r="F507" s="59"/>
      <c r="G507" s="59"/>
      <c r="H507" s="59"/>
      <c r="I507" s="59"/>
    </row>
    <row r="508" spans="2:9" ht="13.5">
      <c r="B508" s="59"/>
      <c r="C508" s="59"/>
      <c r="D508" s="59"/>
      <c r="E508" s="59"/>
      <c r="F508" s="59"/>
      <c r="G508" s="59"/>
      <c r="H508" s="59"/>
      <c r="I508" s="59"/>
    </row>
    <row r="509" spans="2:9" ht="13.5">
      <c r="B509" s="59"/>
      <c r="C509" s="59"/>
      <c r="D509" s="59"/>
      <c r="E509" s="59"/>
      <c r="F509" s="59"/>
      <c r="G509" s="59"/>
      <c r="H509" s="59"/>
      <c r="I509" s="59"/>
    </row>
    <row r="510" spans="2:9" ht="13.5">
      <c r="B510" s="59"/>
      <c r="C510" s="59"/>
      <c r="D510" s="59"/>
      <c r="E510" s="59"/>
      <c r="F510" s="59"/>
      <c r="G510" s="59"/>
      <c r="H510" s="59"/>
      <c r="I510" s="59"/>
    </row>
    <row r="511" spans="2:9" ht="13.5">
      <c r="B511" s="59"/>
      <c r="C511" s="59"/>
      <c r="D511" s="59"/>
      <c r="E511" s="59"/>
      <c r="F511" s="59"/>
      <c r="G511" s="59"/>
      <c r="H511" s="59"/>
      <c r="I511" s="59"/>
    </row>
    <row r="512" spans="2:9" ht="13.5">
      <c r="B512" s="59"/>
      <c r="C512" s="59"/>
      <c r="D512" s="59"/>
      <c r="E512" s="59"/>
      <c r="F512" s="59"/>
      <c r="G512" s="59"/>
      <c r="H512" s="59"/>
      <c r="I512" s="59"/>
    </row>
    <row r="513" spans="2:9" ht="13.5">
      <c r="B513" s="59"/>
      <c r="C513" s="59"/>
      <c r="D513" s="59"/>
      <c r="E513" s="59"/>
      <c r="F513" s="59"/>
      <c r="G513" s="59"/>
      <c r="H513" s="59"/>
      <c r="I513" s="59"/>
    </row>
    <row r="514" spans="2:9" ht="13.5">
      <c r="B514" s="59"/>
      <c r="C514" s="59"/>
      <c r="D514" s="59"/>
      <c r="E514" s="59"/>
      <c r="F514" s="59"/>
      <c r="G514" s="59"/>
      <c r="H514" s="59"/>
      <c r="I514" s="59"/>
    </row>
    <row r="515" spans="2:9" ht="13.5">
      <c r="B515" s="59"/>
      <c r="C515" s="59"/>
      <c r="D515" s="59"/>
      <c r="E515" s="59"/>
      <c r="F515" s="59"/>
      <c r="G515" s="59"/>
      <c r="H515" s="59"/>
      <c r="I515" s="59"/>
    </row>
    <row r="516" spans="2:9" ht="13.5">
      <c r="B516" s="59"/>
      <c r="C516" s="59"/>
      <c r="D516" s="59"/>
      <c r="E516" s="59"/>
      <c r="F516" s="59"/>
      <c r="G516" s="59"/>
      <c r="H516" s="59"/>
      <c r="I516" s="59"/>
    </row>
    <row r="517" spans="2:9" ht="13.5">
      <c r="B517" s="59"/>
      <c r="C517" s="59"/>
      <c r="D517" s="59"/>
      <c r="E517" s="59"/>
      <c r="F517" s="59"/>
      <c r="G517" s="59"/>
      <c r="H517" s="59"/>
      <c r="I517" s="59"/>
    </row>
    <row r="518" spans="2:9" ht="13.5">
      <c r="B518" s="59"/>
      <c r="C518" s="59"/>
      <c r="D518" s="59"/>
      <c r="E518" s="59"/>
      <c r="F518" s="59"/>
      <c r="G518" s="59"/>
      <c r="H518" s="59"/>
      <c r="I518" s="59"/>
    </row>
    <row r="519" spans="2:9" ht="13.5">
      <c r="B519" s="59"/>
      <c r="C519" s="59"/>
      <c r="D519" s="59"/>
      <c r="E519" s="59"/>
      <c r="F519" s="59"/>
      <c r="G519" s="59"/>
      <c r="H519" s="59"/>
      <c r="I519" s="59"/>
    </row>
    <row r="520" spans="2:9" ht="13.5">
      <c r="B520" s="59"/>
      <c r="C520" s="59"/>
      <c r="D520" s="59"/>
      <c r="E520" s="59"/>
      <c r="F520" s="59"/>
      <c r="G520" s="59"/>
      <c r="H520" s="59"/>
      <c r="I520" s="59"/>
    </row>
    <row r="521" spans="2:9" ht="13.5">
      <c r="B521" s="59"/>
      <c r="C521" s="59"/>
      <c r="D521" s="59"/>
      <c r="E521" s="59"/>
      <c r="F521" s="59"/>
      <c r="G521" s="59"/>
      <c r="H521" s="59"/>
      <c r="I521" s="59"/>
    </row>
    <row r="522" spans="2:9" ht="13.5">
      <c r="B522" s="59"/>
      <c r="C522" s="59"/>
      <c r="D522" s="59"/>
      <c r="E522" s="59"/>
      <c r="F522" s="59"/>
      <c r="G522" s="59"/>
      <c r="H522" s="59"/>
      <c r="I522" s="59"/>
    </row>
    <row r="523" spans="2:9" ht="13.5">
      <c r="B523" s="59"/>
      <c r="C523" s="59"/>
      <c r="D523" s="59"/>
      <c r="E523" s="59"/>
      <c r="F523" s="59"/>
      <c r="G523" s="59"/>
      <c r="H523" s="59"/>
      <c r="I523" s="59"/>
    </row>
    <row r="524" spans="2:9" ht="13.5">
      <c r="B524" s="59"/>
      <c r="C524" s="59"/>
      <c r="D524" s="59"/>
      <c r="E524" s="59"/>
      <c r="F524" s="59"/>
      <c r="G524" s="59"/>
      <c r="H524" s="59"/>
      <c r="I524" s="59"/>
    </row>
    <row r="525" spans="2:9" ht="13.5">
      <c r="B525" s="59"/>
      <c r="C525" s="59"/>
      <c r="D525" s="59"/>
      <c r="E525" s="59"/>
      <c r="F525" s="59"/>
      <c r="G525" s="59"/>
      <c r="H525" s="59"/>
      <c r="I525" s="59"/>
    </row>
    <row r="526" spans="2:9" ht="13.5">
      <c r="B526" s="59"/>
      <c r="C526" s="59"/>
      <c r="D526" s="59"/>
      <c r="E526" s="59"/>
      <c r="F526" s="59"/>
      <c r="G526" s="59"/>
      <c r="H526" s="59"/>
      <c r="I526" s="59"/>
    </row>
    <row r="527" spans="2:9" ht="13.5">
      <c r="B527" s="59"/>
      <c r="C527" s="59"/>
      <c r="D527" s="59"/>
      <c r="E527" s="59"/>
      <c r="F527" s="59"/>
      <c r="G527" s="59"/>
      <c r="H527" s="59"/>
      <c r="I527" s="59"/>
    </row>
    <row r="528" spans="2:9" ht="13.5">
      <c r="B528" s="59"/>
      <c r="C528" s="59"/>
      <c r="D528" s="59"/>
      <c r="E528" s="59"/>
      <c r="F528" s="59"/>
      <c r="G528" s="59"/>
      <c r="H528" s="59"/>
      <c r="I528" s="59"/>
    </row>
    <row r="529" spans="2:9" ht="13.5">
      <c r="B529" s="59"/>
      <c r="C529" s="59"/>
      <c r="D529" s="59"/>
      <c r="E529" s="59"/>
      <c r="F529" s="59"/>
      <c r="G529" s="59"/>
      <c r="H529" s="59"/>
      <c r="I529" s="59"/>
    </row>
    <row r="530" spans="2:9" ht="13.5">
      <c r="B530" s="59"/>
      <c r="C530" s="59"/>
      <c r="D530" s="59"/>
      <c r="E530" s="59"/>
      <c r="F530" s="59"/>
      <c r="G530" s="59"/>
      <c r="H530" s="59"/>
      <c r="I530" s="59"/>
    </row>
    <row r="531" spans="2:9" ht="13.5">
      <c r="B531" s="59"/>
      <c r="C531" s="59"/>
      <c r="D531" s="59"/>
      <c r="E531" s="59"/>
      <c r="F531" s="59"/>
      <c r="G531" s="59"/>
      <c r="H531" s="59"/>
      <c r="I531" s="59"/>
    </row>
    <row r="532" spans="2:9" ht="13.5">
      <c r="B532" s="59"/>
      <c r="C532" s="59"/>
      <c r="D532" s="59"/>
      <c r="E532" s="59"/>
      <c r="F532" s="59"/>
      <c r="G532" s="59"/>
      <c r="H532" s="59"/>
      <c r="I532" s="59"/>
    </row>
    <row r="533" spans="2:9" ht="13.5">
      <c r="B533" s="59"/>
      <c r="C533" s="59"/>
      <c r="D533" s="59"/>
      <c r="E533" s="59"/>
      <c r="F533" s="59"/>
      <c r="G533" s="59"/>
      <c r="H533" s="59"/>
      <c r="I533" s="59"/>
    </row>
    <row r="534" spans="2:9" ht="13.5">
      <c r="B534" s="59"/>
      <c r="C534" s="59"/>
      <c r="D534" s="59"/>
      <c r="E534" s="59"/>
      <c r="F534" s="59"/>
      <c r="G534" s="59"/>
      <c r="H534" s="59"/>
      <c r="I534" s="59"/>
    </row>
    <row r="535" spans="2:9" ht="13.5">
      <c r="B535" s="59"/>
      <c r="C535" s="59"/>
      <c r="D535" s="59"/>
      <c r="E535" s="59"/>
      <c r="F535" s="59"/>
      <c r="G535" s="59"/>
      <c r="H535" s="59"/>
      <c r="I535" s="59"/>
    </row>
    <row r="536" spans="2:9" ht="13.5">
      <c r="B536" s="59"/>
      <c r="C536" s="59"/>
      <c r="D536" s="59"/>
      <c r="E536" s="59"/>
      <c r="F536" s="59"/>
      <c r="G536" s="59"/>
      <c r="H536" s="59"/>
      <c r="I536" s="59"/>
    </row>
    <row r="537" spans="2:9" ht="13.5">
      <c r="B537" s="59"/>
      <c r="C537" s="59"/>
      <c r="D537" s="59"/>
      <c r="E537" s="59"/>
      <c r="F537" s="59"/>
      <c r="G537" s="59"/>
      <c r="H537" s="59"/>
      <c r="I537" s="59"/>
    </row>
    <row r="538" spans="2:9" ht="13.5">
      <c r="B538" s="59"/>
      <c r="C538" s="59"/>
      <c r="D538" s="59"/>
      <c r="E538" s="59"/>
      <c r="F538" s="59"/>
      <c r="G538" s="59"/>
      <c r="H538" s="59"/>
      <c r="I538" s="59"/>
    </row>
    <row r="539" spans="2:9" ht="13.5">
      <c r="B539" s="59"/>
      <c r="C539" s="59"/>
      <c r="D539" s="59"/>
      <c r="E539" s="59"/>
      <c r="F539" s="59"/>
      <c r="G539" s="59"/>
      <c r="H539" s="59"/>
      <c r="I539" s="59"/>
    </row>
    <row r="540" spans="2:9" ht="13.5">
      <c r="B540" s="59"/>
      <c r="C540" s="59"/>
      <c r="D540" s="59"/>
      <c r="E540" s="59"/>
      <c r="F540" s="59"/>
      <c r="G540" s="59"/>
      <c r="H540" s="59"/>
      <c r="I540" s="59"/>
    </row>
    <row r="541" spans="2:9" ht="13.5">
      <c r="B541" s="59"/>
      <c r="C541" s="59"/>
      <c r="D541" s="59"/>
      <c r="E541" s="59"/>
      <c r="F541" s="59"/>
      <c r="G541" s="59"/>
      <c r="H541" s="59"/>
      <c r="I541" s="59"/>
    </row>
    <row r="542" spans="2:9" ht="13.5">
      <c r="B542" s="59"/>
      <c r="C542" s="59"/>
      <c r="D542" s="59"/>
      <c r="E542" s="59"/>
      <c r="F542" s="59"/>
      <c r="G542" s="59"/>
      <c r="H542" s="59"/>
      <c r="I542" s="59"/>
    </row>
    <row r="543" spans="2:9" ht="13.5">
      <c r="B543" s="59"/>
      <c r="C543" s="59"/>
      <c r="D543" s="59"/>
      <c r="E543" s="59"/>
      <c r="F543" s="59"/>
      <c r="G543" s="59"/>
      <c r="H543" s="59"/>
      <c r="I543" s="59"/>
    </row>
    <row r="544" spans="2:9" ht="13.5">
      <c r="B544" s="59"/>
      <c r="C544" s="59"/>
      <c r="D544" s="59"/>
      <c r="E544" s="59"/>
      <c r="F544" s="59"/>
      <c r="G544" s="59"/>
      <c r="H544" s="59"/>
      <c r="I544" s="59"/>
    </row>
    <row r="545" spans="2:9" ht="13.5">
      <c r="B545" s="59"/>
      <c r="C545" s="59"/>
      <c r="D545" s="59"/>
      <c r="E545" s="59"/>
      <c r="F545" s="59"/>
      <c r="G545" s="59"/>
      <c r="H545" s="59"/>
      <c r="I545" s="59"/>
    </row>
    <row r="546" spans="2:9" ht="13.5">
      <c r="B546" s="59"/>
      <c r="C546" s="59"/>
      <c r="D546" s="59"/>
      <c r="E546" s="59"/>
      <c r="F546" s="59"/>
      <c r="G546" s="59"/>
      <c r="H546" s="59"/>
      <c r="I546" s="59"/>
    </row>
    <row r="547" spans="2:9" ht="13.5">
      <c r="B547" s="59"/>
      <c r="C547" s="59"/>
      <c r="D547" s="59"/>
      <c r="E547" s="59"/>
      <c r="F547" s="59"/>
      <c r="G547" s="59"/>
      <c r="H547" s="59"/>
      <c r="I547" s="59"/>
    </row>
    <row r="548" spans="2:9" ht="13.5">
      <c r="B548" s="59"/>
      <c r="C548" s="59"/>
      <c r="D548" s="59"/>
      <c r="E548" s="59"/>
      <c r="F548" s="59"/>
      <c r="G548" s="59"/>
      <c r="H548" s="59"/>
      <c r="I548" s="59"/>
    </row>
    <row r="549" spans="2:9" ht="13.5">
      <c r="B549" s="59"/>
      <c r="C549" s="59"/>
      <c r="D549" s="59"/>
      <c r="E549" s="59"/>
      <c r="F549" s="59"/>
      <c r="G549" s="59"/>
      <c r="H549" s="59"/>
      <c r="I549" s="59"/>
    </row>
    <row r="550" spans="2:9" ht="13.5">
      <c r="B550" s="59"/>
      <c r="C550" s="59"/>
      <c r="D550" s="59"/>
      <c r="E550" s="59"/>
      <c r="F550" s="59"/>
      <c r="G550" s="59"/>
      <c r="H550" s="59"/>
      <c r="I550" s="59"/>
    </row>
    <row r="551" spans="2:9" ht="13.5">
      <c r="B551" s="59"/>
      <c r="C551" s="59"/>
      <c r="D551" s="59"/>
      <c r="E551" s="59"/>
      <c r="F551" s="59"/>
      <c r="G551" s="59"/>
      <c r="H551" s="59"/>
      <c r="I551" s="59"/>
    </row>
    <row r="552" spans="2:9" ht="13.5">
      <c r="B552" s="59"/>
      <c r="C552" s="59"/>
      <c r="D552" s="59"/>
      <c r="E552" s="59"/>
      <c r="F552" s="59"/>
      <c r="G552" s="59"/>
      <c r="H552" s="59"/>
      <c r="I552" s="59"/>
    </row>
    <row r="553" spans="2:9" ht="13.5">
      <c r="B553" s="59"/>
      <c r="C553" s="59"/>
      <c r="D553" s="59"/>
      <c r="E553" s="59"/>
      <c r="F553" s="59"/>
      <c r="G553" s="59"/>
      <c r="H553" s="59"/>
      <c r="I553" s="59"/>
    </row>
    <row r="554" spans="2:9" ht="13.5">
      <c r="B554" s="59"/>
      <c r="C554" s="59"/>
      <c r="D554" s="59"/>
      <c r="E554" s="59"/>
      <c r="F554" s="59"/>
      <c r="G554" s="59"/>
      <c r="H554" s="59"/>
      <c r="I554" s="59"/>
    </row>
    <row r="555" spans="2:9" ht="13.5">
      <c r="B555" s="59"/>
      <c r="C555" s="59"/>
      <c r="D555" s="59"/>
      <c r="E555" s="59"/>
      <c r="F555" s="59"/>
      <c r="G555" s="59"/>
      <c r="H555" s="59"/>
      <c r="I555" s="59"/>
    </row>
    <row r="556" spans="2:9" ht="13.5">
      <c r="B556" s="59"/>
      <c r="C556" s="59"/>
      <c r="D556" s="59"/>
      <c r="E556" s="59"/>
      <c r="F556" s="59"/>
      <c r="G556" s="59"/>
      <c r="H556" s="59"/>
      <c r="I556" s="59"/>
    </row>
    <row r="557" spans="2:9" ht="13.5">
      <c r="B557" s="59"/>
      <c r="C557" s="59"/>
      <c r="D557" s="59"/>
      <c r="E557" s="59"/>
      <c r="F557" s="59"/>
      <c r="G557" s="59"/>
      <c r="H557" s="59"/>
      <c r="I557" s="59"/>
    </row>
    <row r="558" spans="2:9" ht="13.5">
      <c r="B558" s="59"/>
      <c r="C558" s="59"/>
      <c r="D558" s="59"/>
      <c r="E558" s="59"/>
      <c r="F558" s="59"/>
      <c r="G558" s="59"/>
      <c r="H558" s="59"/>
      <c r="I558" s="59"/>
    </row>
    <row r="559" spans="2:9" ht="13.5">
      <c r="B559" s="59"/>
      <c r="C559" s="59"/>
      <c r="D559" s="59"/>
      <c r="E559" s="59"/>
      <c r="F559" s="59"/>
      <c r="G559" s="59"/>
      <c r="H559" s="59"/>
      <c r="I559" s="59"/>
    </row>
    <row r="560" spans="2:9" ht="13.5">
      <c r="B560" s="59"/>
      <c r="C560" s="59"/>
      <c r="D560" s="59"/>
      <c r="E560" s="59"/>
      <c r="F560" s="59"/>
      <c r="G560" s="59"/>
      <c r="H560" s="59"/>
      <c r="I560" s="59"/>
    </row>
    <row r="561" spans="2:9" ht="13.5">
      <c r="B561" s="59"/>
      <c r="C561" s="59"/>
      <c r="D561" s="59"/>
      <c r="E561" s="59"/>
      <c r="F561" s="59"/>
      <c r="G561" s="59"/>
      <c r="H561" s="59"/>
      <c r="I561" s="59"/>
    </row>
    <row r="562" spans="2:9" ht="13.5">
      <c r="B562" s="59"/>
      <c r="C562" s="59"/>
      <c r="D562" s="59"/>
      <c r="E562" s="59"/>
      <c r="F562" s="59"/>
      <c r="G562" s="59"/>
      <c r="H562" s="59"/>
      <c r="I562" s="59"/>
    </row>
    <row r="563" spans="2:9" ht="13.5">
      <c r="B563" s="59"/>
      <c r="C563" s="59"/>
      <c r="D563" s="59"/>
      <c r="E563" s="59"/>
      <c r="F563" s="59"/>
      <c r="G563" s="59"/>
      <c r="H563" s="59"/>
      <c r="I563" s="59"/>
    </row>
    <row r="564" spans="2:9" ht="13.5">
      <c r="B564" s="59"/>
      <c r="C564" s="59"/>
      <c r="D564" s="59"/>
      <c r="E564" s="59"/>
      <c r="F564" s="59"/>
      <c r="G564" s="59"/>
      <c r="H564" s="59"/>
      <c r="I564" s="59"/>
    </row>
    <row r="565" spans="2:9" ht="13.5">
      <c r="B565" s="59"/>
      <c r="C565" s="59"/>
      <c r="D565" s="59"/>
      <c r="E565" s="59"/>
      <c r="F565" s="59"/>
      <c r="G565" s="59"/>
      <c r="H565" s="59"/>
      <c r="I565" s="59"/>
    </row>
    <row r="566" spans="2:9" ht="13.5">
      <c r="B566" s="59"/>
      <c r="C566" s="59"/>
      <c r="D566" s="59"/>
      <c r="E566" s="59"/>
      <c r="F566" s="59"/>
      <c r="G566" s="59"/>
      <c r="H566" s="59"/>
      <c r="I566" s="59"/>
    </row>
    <row r="567" spans="2:9" ht="13.5">
      <c r="B567" s="59"/>
      <c r="C567" s="59"/>
      <c r="D567" s="59"/>
      <c r="E567" s="59"/>
      <c r="F567" s="59"/>
      <c r="G567" s="59"/>
      <c r="H567" s="59"/>
      <c r="I567" s="59"/>
    </row>
    <row r="568" spans="2:9" ht="13.5">
      <c r="B568" s="59"/>
      <c r="C568" s="59"/>
      <c r="D568" s="59"/>
      <c r="E568" s="59"/>
      <c r="F568" s="59"/>
      <c r="G568" s="59"/>
      <c r="H568" s="59"/>
      <c r="I568" s="59"/>
    </row>
    <row r="569" spans="2:9" ht="13.5">
      <c r="B569" s="59"/>
      <c r="C569" s="59"/>
      <c r="D569" s="59"/>
      <c r="E569" s="59"/>
      <c r="F569" s="59"/>
      <c r="G569" s="59"/>
      <c r="H569" s="59"/>
      <c r="I569" s="59"/>
    </row>
    <row r="570" spans="2:9" ht="13.5">
      <c r="B570" s="59"/>
      <c r="C570" s="59"/>
      <c r="D570" s="59"/>
      <c r="E570" s="59"/>
      <c r="F570" s="59"/>
      <c r="G570" s="59"/>
      <c r="H570" s="59"/>
      <c r="I570" s="59"/>
    </row>
    <row r="571" spans="2:9" ht="13.5">
      <c r="B571" s="59"/>
      <c r="C571" s="59"/>
      <c r="D571" s="59"/>
      <c r="E571" s="59"/>
      <c r="F571" s="59"/>
      <c r="G571" s="59"/>
      <c r="H571" s="59"/>
      <c r="I571" s="59"/>
    </row>
    <row r="572" spans="2:9" ht="13.5">
      <c r="B572" s="59"/>
      <c r="C572" s="59"/>
      <c r="D572" s="59"/>
      <c r="E572" s="59"/>
      <c r="F572" s="59"/>
      <c r="G572" s="59"/>
      <c r="H572" s="59"/>
      <c r="I572" s="59"/>
    </row>
    <row r="573" spans="2:9" ht="13.5">
      <c r="B573" s="59"/>
      <c r="C573" s="59"/>
      <c r="D573" s="59"/>
      <c r="E573" s="59"/>
      <c r="F573" s="59"/>
      <c r="G573" s="59"/>
      <c r="H573" s="59"/>
      <c r="I573" s="59"/>
    </row>
    <row r="574" spans="2:9" ht="13.5">
      <c r="B574" s="59"/>
      <c r="C574" s="59"/>
      <c r="D574" s="59"/>
      <c r="E574" s="59"/>
      <c r="F574" s="59"/>
      <c r="G574" s="59"/>
      <c r="H574" s="59"/>
      <c r="I574" s="59"/>
    </row>
    <row r="575" spans="2:9" ht="13.5">
      <c r="B575" s="59"/>
      <c r="C575" s="59"/>
      <c r="D575" s="59"/>
      <c r="E575" s="59"/>
      <c r="F575" s="59"/>
      <c r="G575" s="59"/>
      <c r="H575" s="59"/>
      <c r="I575" s="59"/>
    </row>
    <row r="576" spans="2:9" ht="13.5">
      <c r="B576" s="59"/>
      <c r="C576" s="59"/>
      <c r="D576" s="59"/>
      <c r="E576" s="59"/>
      <c r="F576" s="59"/>
      <c r="G576" s="59"/>
      <c r="H576" s="59"/>
      <c r="I576" s="59"/>
    </row>
    <row r="577" spans="2:9" ht="13.5">
      <c r="B577" s="59"/>
      <c r="C577" s="59"/>
      <c r="D577" s="59"/>
      <c r="E577" s="59"/>
      <c r="F577" s="59"/>
      <c r="G577" s="59"/>
      <c r="H577" s="59"/>
      <c r="I577" s="59"/>
    </row>
    <row r="578" spans="2:9" ht="13.5">
      <c r="B578" s="59"/>
      <c r="C578" s="59"/>
      <c r="D578" s="59"/>
      <c r="E578" s="59"/>
      <c r="F578" s="59"/>
      <c r="G578" s="59"/>
      <c r="H578" s="59"/>
      <c r="I578" s="59"/>
    </row>
    <row r="579" spans="2:9" ht="13.5">
      <c r="B579" s="59"/>
      <c r="C579" s="59"/>
      <c r="D579" s="59"/>
      <c r="E579" s="59"/>
      <c r="F579" s="59"/>
      <c r="G579" s="59"/>
      <c r="H579" s="59"/>
      <c r="I579" s="59"/>
    </row>
    <row r="580" spans="2:9" ht="13.5">
      <c r="B580" s="59"/>
      <c r="C580" s="59"/>
      <c r="D580" s="59"/>
      <c r="E580" s="59"/>
      <c r="F580" s="59"/>
      <c r="G580" s="59"/>
      <c r="H580" s="59"/>
      <c r="I580" s="59"/>
    </row>
    <row r="581" spans="2:9" ht="13.5">
      <c r="B581" s="59"/>
      <c r="C581" s="59"/>
      <c r="D581" s="59"/>
      <c r="E581" s="59"/>
      <c r="F581" s="59"/>
      <c r="G581" s="59"/>
      <c r="H581" s="59"/>
      <c r="I581" s="59"/>
    </row>
    <row r="582" spans="2:9" ht="13.5">
      <c r="B582" s="59"/>
      <c r="C582" s="59"/>
      <c r="D582" s="59"/>
      <c r="E582" s="59"/>
      <c r="F582" s="59"/>
      <c r="G582" s="59"/>
      <c r="H582" s="59"/>
      <c r="I582" s="59"/>
    </row>
    <row r="583" spans="2:9" ht="13.5">
      <c r="B583" s="59"/>
      <c r="C583" s="59"/>
      <c r="D583" s="59"/>
      <c r="E583" s="59"/>
      <c r="F583" s="59"/>
      <c r="G583" s="59"/>
      <c r="H583" s="59"/>
      <c r="I583" s="59"/>
    </row>
    <row r="584" spans="2:9" ht="13.5">
      <c r="B584" s="59"/>
      <c r="C584" s="59"/>
      <c r="D584" s="59"/>
      <c r="E584" s="59"/>
      <c r="F584" s="59"/>
      <c r="G584" s="59"/>
      <c r="H584" s="59"/>
      <c r="I584" s="59"/>
    </row>
    <row r="585" spans="2:9" ht="13.5">
      <c r="B585" s="59"/>
      <c r="C585" s="59"/>
      <c r="D585" s="59"/>
      <c r="E585" s="59"/>
      <c r="F585" s="59"/>
      <c r="G585" s="59"/>
      <c r="H585" s="59"/>
      <c r="I585" s="59"/>
    </row>
    <row r="586" spans="2:9" ht="13.5">
      <c r="B586" s="59"/>
      <c r="C586" s="59"/>
      <c r="D586" s="59"/>
      <c r="E586" s="59"/>
      <c r="F586" s="59"/>
      <c r="G586" s="59"/>
      <c r="H586" s="59"/>
      <c r="I586" s="59"/>
    </row>
    <row r="587" spans="2:9" ht="13.5">
      <c r="B587" s="59"/>
      <c r="C587" s="59"/>
      <c r="D587" s="59"/>
      <c r="E587" s="59"/>
      <c r="F587" s="59"/>
      <c r="G587" s="59"/>
      <c r="H587" s="59"/>
      <c r="I587" s="59"/>
    </row>
    <row r="588" spans="2:9" ht="13.5">
      <c r="B588" s="59"/>
      <c r="C588" s="59"/>
      <c r="D588" s="59"/>
      <c r="E588" s="59"/>
      <c r="F588" s="59"/>
      <c r="G588" s="59"/>
      <c r="H588" s="59"/>
      <c r="I588" s="59"/>
    </row>
    <row r="589" spans="2:9" ht="13.5">
      <c r="B589" s="59"/>
      <c r="C589" s="59"/>
      <c r="D589" s="59"/>
      <c r="E589" s="59"/>
      <c r="F589" s="59"/>
      <c r="G589" s="59"/>
      <c r="H589" s="59"/>
      <c r="I589" s="59"/>
    </row>
    <row r="590" spans="2:9" ht="13.5">
      <c r="B590" s="59"/>
      <c r="C590" s="59"/>
      <c r="D590" s="59"/>
      <c r="E590" s="59"/>
      <c r="F590" s="59"/>
      <c r="G590" s="59"/>
      <c r="H590" s="59"/>
      <c r="I590" s="59"/>
    </row>
    <row r="591" spans="2:9" ht="13.5">
      <c r="B591" s="59"/>
      <c r="C591" s="59"/>
      <c r="D591" s="59"/>
      <c r="E591" s="59"/>
      <c r="F591" s="59"/>
      <c r="G591" s="59"/>
      <c r="H591" s="59"/>
      <c r="I591" s="59"/>
    </row>
    <row r="592" spans="2:9" ht="13.5">
      <c r="B592" s="59"/>
      <c r="C592" s="59"/>
      <c r="D592" s="59"/>
      <c r="E592" s="59"/>
      <c r="F592" s="59"/>
      <c r="G592" s="59"/>
      <c r="H592" s="59"/>
      <c r="I592" s="59"/>
    </row>
    <row r="593" spans="2:9" ht="13.5">
      <c r="B593" s="59"/>
      <c r="C593" s="59"/>
      <c r="D593" s="59"/>
      <c r="E593" s="59"/>
      <c r="F593" s="59"/>
      <c r="G593" s="59"/>
      <c r="H593" s="59"/>
      <c r="I593" s="59"/>
    </row>
    <row r="594" spans="2:9" ht="13.5">
      <c r="B594" s="59"/>
      <c r="C594" s="59"/>
      <c r="D594" s="59"/>
      <c r="E594" s="59"/>
      <c r="F594" s="59"/>
      <c r="G594" s="59"/>
      <c r="H594" s="59"/>
      <c r="I594" s="59"/>
    </row>
    <row r="595" spans="2:9" ht="13.5">
      <c r="B595" s="59"/>
      <c r="C595" s="59"/>
      <c r="D595" s="59"/>
      <c r="E595" s="59"/>
      <c r="F595" s="59"/>
      <c r="G595" s="59"/>
      <c r="H595" s="59"/>
      <c r="I595" s="59"/>
    </row>
    <row r="596" spans="2:9" ht="13.5">
      <c r="B596" s="59"/>
      <c r="C596" s="59"/>
      <c r="D596" s="59"/>
      <c r="E596" s="59"/>
      <c r="F596" s="59"/>
      <c r="G596" s="59"/>
      <c r="H596" s="59"/>
      <c r="I596" s="59"/>
    </row>
    <row r="597" spans="2:9" ht="13.5">
      <c r="B597" s="59"/>
      <c r="C597" s="59"/>
      <c r="D597" s="59"/>
      <c r="E597" s="59"/>
      <c r="F597" s="59"/>
      <c r="G597" s="59"/>
      <c r="H597" s="59"/>
      <c r="I597" s="59"/>
    </row>
    <row r="598" spans="2:9" ht="13.5">
      <c r="B598" s="59"/>
      <c r="C598" s="59"/>
      <c r="D598" s="59"/>
      <c r="E598" s="59"/>
      <c r="F598" s="59"/>
      <c r="G598" s="59"/>
      <c r="H598" s="59"/>
      <c r="I598" s="59"/>
    </row>
    <row r="599" spans="2:9" ht="13.5">
      <c r="B599" s="59"/>
      <c r="C599" s="59"/>
      <c r="D599" s="59"/>
      <c r="E599" s="59"/>
      <c r="F599" s="59"/>
      <c r="G599" s="59"/>
      <c r="H599" s="59"/>
      <c r="I599" s="59"/>
    </row>
    <row r="600" spans="2:9" ht="13.5">
      <c r="B600" s="59"/>
      <c r="C600" s="59"/>
      <c r="D600" s="59"/>
      <c r="E600" s="59"/>
      <c r="F600" s="59"/>
      <c r="G600" s="59"/>
      <c r="H600" s="59"/>
      <c r="I600" s="59"/>
    </row>
    <row r="601" spans="2:9" ht="13.5">
      <c r="B601" s="59"/>
      <c r="C601" s="59"/>
      <c r="D601" s="59"/>
      <c r="E601" s="59"/>
      <c r="F601" s="59"/>
      <c r="G601" s="59"/>
      <c r="H601" s="59"/>
      <c r="I601" s="59"/>
    </row>
    <row r="602" spans="2:9" ht="13.5">
      <c r="B602" s="59"/>
      <c r="C602" s="59"/>
      <c r="D602" s="59"/>
      <c r="E602" s="59"/>
      <c r="F602" s="59"/>
      <c r="G602" s="59"/>
      <c r="H602" s="59"/>
      <c r="I602" s="59"/>
    </row>
    <row r="603" spans="2:9" ht="13.5">
      <c r="B603" s="59"/>
      <c r="C603" s="59"/>
      <c r="D603" s="59"/>
      <c r="E603" s="59"/>
      <c r="F603" s="59"/>
      <c r="G603" s="59"/>
      <c r="H603" s="59"/>
      <c r="I603" s="59"/>
    </row>
    <row r="604" spans="2:9" ht="13.5">
      <c r="B604" s="59"/>
      <c r="C604" s="59"/>
      <c r="D604" s="59"/>
      <c r="E604" s="59"/>
      <c r="F604" s="59"/>
      <c r="G604" s="59"/>
      <c r="H604" s="59"/>
      <c r="I604" s="59"/>
    </row>
    <row r="605" spans="2:9" ht="13.5">
      <c r="B605" s="59"/>
      <c r="C605" s="59"/>
      <c r="D605" s="59"/>
      <c r="E605" s="59"/>
      <c r="F605" s="59"/>
      <c r="G605" s="59"/>
      <c r="H605" s="59"/>
      <c r="I605" s="59"/>
    </row>
    <row r="606" spans="2:9" ht="13.5">
      <c r="B606" s="59"/>
      <c r="C606" s="59"/>
      <c r="D606" s="59"/>
      <c r="E606" s="59"/>
      <c r="F606" s="59"/>
      <c r="G606" s="59"/>
      <c r="H606" s="59"/>
      <c r="I606" s="59"/>
    </row>
    <row r="607" spans="2:9" ht="13.5">
      <c r="B607" s="59"/>
      <c r="C607" s="59"/>
      <c r="D607" s="59"/>
      <c r="E607" s="59"/>
      <c r="F607" s="59"/>
      <c r="G607" s="59"/>
      <c r="H607" s="59"/>
      <c r="I607" s="59"/>
    </row>
    <row r="608" spans="2:9" ht="13.5">
      <c r="B608" s="59"/>
      <c r="C608" s="59"/>
      <c r="D608" s="59"/>
      <c r="E608" s="59"/>
      <c r="F608" s="59"/>
      <c r="G608" s="59"/>
      <c r="H608" s="59"/>
      <c r="I608" s="59"/>
    </row>
    <row r="609" spans="2:9" ht="13.5">
      <c r="B609" s="59"/>
      <c r="C609" s="59"/>
      <c r="D609" s="59"/>
      <c r="E609" s="59"/>
      <c r="F609" s="59"/>
      <c r="G609" s="59"/>
      <c r="H609" s="59"/>
      <c r="I609" s="59"/>
    </row>
    <row r="610" spans="2:9" ht="13.5">
      <c r="B610" s="59"/>
      <c r="C610" s="59"/>
      <c r="D610" s="59"/>
      <c r="E610" s="59"/>
      <c r="F610" s="59"/>
      <c r="G610" s="59"/>
      <c r="H610" s="59"/>
      <c r="I610" s="59"/>
    </row>
    <row r="611" spans="2:9" ht="13.5">
      <c r="B611" s="59"/>
      <c r="C611" s="59"/>
      <c r="D611" s="59"/>
      <c r="E611" s="59"/>
      <c r="F611" s="59"/>
      <c r="G611" s="59"/>
      <c r="H611" s="59"/>
      <c r="I611" s="59"/>
    </row>
    <row r="612" spans="2:9" ht="13.5">
      <c r="B612" s="59"/>
      <c r="C612" s="59"/>
      <c r="D612" s="59"/>
      <c r="E612" s="59"/>
      <c r="F612" s="59"/>
      <c r="G612" s="59"/>
      <c r="H612" s="59"/>
      <c r="I612" s="59"/>
    </row>
    <row r="613" spans="2:9" ht="13.5">
      <c r="B613" s="59"/>
      <c r="C613" s="59"/>
      <c r="D613" s="59"/>
      <c r="E613" s="59"/>
      <c r="F613" s="59"/>
      <c r="G613" s="59"/>
      <c r="H613" s="59"/>
      <c r="I613" s="59"/>
    </row>
    <row r="614" spans="2:9" ht="13.5">
      <c r="B614" s="59"/>
      <c r="C614" s="59"/>
      <c r="D614" s="59"/>
      <c r="E614" s="59"/>
      <c r="F614" s="59"/>
      <c r="G614" s="59"/>
      <c r="H614" s="59"/>
      <c r="I614" s="59"/>
    </row>
    <row r="615" spans="2:9" ht="13.5">
      <c r="B615" s="59"/>
      <c r="C615" s="59"/>
      <c r="D615" s="59"/>
      <c r="E615" s="59"/>
      <c r="F615" s="59"/>
      <c r="G615" s="59"/>
      <c r="H615" s="59"/>
      <c r="I615" s="59"/>
    </row>
    <row r="616" spans="2:9" ht="13.5">
      <c r="B616" s="59"/>
      <c r="C616" s="59"/>
      <c r="D616" s="59"/>
      <c r="E616" s="59"/>
      <c r="F616" s="59"/>
      <c r="G616" s="59"/>
      <c r="H616" s="59"/>
      <c r="I616" s="59"/>
    </row>
    <row r="617" spans="2:9" ht="13.5">
      <c r="B617" s="59"/>
      <c r="C617" s="59"/>
      <c r="D617" s="59"/>
      <c r="E617" s="59"/>
      <c r="F617" s="59"/>
      <c r="G617" s="59"/>
      <c r="H617" s="59"/>
      <c r="I617" s="59"/>
    </row>
    <row r="618" spans="2:9" ht="13.5">
      <c r="B618" s="59"/>
      <c r="C618" s="59"/>
      <c r="D618" s="59"/>
      <c r="E618" s="59"/>
      <c r="F618" s="59"/>
      <c r="G618" s="59"/>
      <c r="H618" s="59"/>
      <c r="I618" s="59"/>
    </row>
    <row r="619" spans="2:9" ht="13.5">
      <c r="B619" s="59"/>
      <c r="C619" s="59"/>
      <c r="D619" s="59"/>
      <c r="E619" s="59"/>
      <c r="F619" s="59"/>
      <c r="G619" s="59"/>
      <c r="H619" s="59"/>
      <c r="I619" s="59"/>
    </row>
    <row r="620" spans="2:9" ht="13.5">
      <c r="B620" s="59"/>
      <c r="C620" s="59"/>
      <c r="D620" s="59"/>
      <c r="E620" s="59"/>
      <c r="F620" s="59"/>
      <c r="G620" s="59"/>
      <c r="H620" s="59"/>
      <c r="I620" s="59"/>
    </row>
    <row r="621" spans="2:9" ht="13.5">
      <c r="B621" s="59"/>
      <c r="C621" s="59"/>
      <c r="D621" s="59"/>
      <c r="E621" s="59"/>
      <c r="F621" s="59"/>
      <c r="G621" s="59"/>
      <c r="H621" s="59"/>
      <c r="I621" s="59"/>
    </row>
    <row r="622" spans="2:9" ht="13.5">
      <c r="B622" s="59"/>
      <c r="C622" s="59"/>
      <c r="D622" s="59"/>
      <c r="E622" s="59"/>
      <c r="F622" s="59"/>
      <c r="G622" s="59"/>
      <c r="H622" s="59"/>
      <c r="I622" s="59"/>
    </row>
    <row r="623" spans="2:9" ht="13.5">
      <c r="B623" s="59"/>
      <c r="C623" s="59"/>
      <c r="D623" s="59"/>
      <c r="E623" s="59"/>
      <c r="F623" s="59"/>
      <c r="G623" s="59"/>
      <c r="H623" s="59"/>
      <c r="I623" s="59"/>
    </row>
    <row r="624" spans="2:9" ht="13.5">
      <c r="B624" s="59"/>
      <c r="C624" s="59"/>
      <c r="D624" s="59"/>
      <c r="E624" s="59"/>
      <c r="F624" s="59"/>
      <c r="G624" s="59"/>
      <c r="H624" s="59"/>
      <c r="I624" s="59"/>
    </row>
    <row r="625" spans="2:9" ht="13.5">
      <c r="B625" s="59"/>
      <c r="C625" s="59"/>
      <c r="D625" s="59"/>
      <c r="E625" s="59"/>
      <c r="F625" s="59"/>
      <c r="G625" s="59"/>
      <c r="H625" s="59"/>
      <c r="I625" s="59"/>
    </row>
    <row r="626" spans="2:9" ht="13.5">
      <c r="B626" s="59"/>
      <c r="C626" s="59"/>
      <c r="D626" s="59"/>
      <c r="E626" s="59"/>
      <c r="F626" s="59"/>
      <c r="G626" s="59"/>
      <c r="H626" s="59"/>
      <c r="I626" s="59"/>
    </row>
    <row r="627" spans="2:9" ht="13.5">
      <c r="B627" s="59"/>
      <c r="C627" s="59"/>
      <c r="D627" s="59"/>
      <c r="E627" s="59"/>
      <c r="F627" s="59"/>
      <c r="G627" s="59"/>
      <c r="H627" s="59"/>
      <c r="I627" s="59"/>
    </row>
    <row r="628" spans="2:9" ht="13.5">
      <c r="B628" s="59"/>
      <c r="C628" s="59"/>
      <c r="D628" s="59"/>
      <c r="E628" s="59"/>
      <c r="F628" s="59"/>
      <c r="G628" s="59"/>
      <c r="H628" s="59"/>
      <c r="I628" s="59"/>
    </row>
    <row r="629" spans="2:9" ht="13.5">
      <c r="B629" s="59"/>
      <c r="C629" s="59"/>
      <c r="D629" s="59"/>
      <c r="E629" s="59"/>
      <c r="F629" s="59"/>
      <c r="G629" s="59"/>
      <c r="H629" s="59"/>
      <c r="I629" s="59"/>
    </row>
    <row r="630" spans="2:9" ht="13.5">
      <c r="B630" s="59"/>
      <c r="C630" s="59"/>
      <c r="D630" s="59"/>
      <c r="E630" s="59"/>
      <c r="F630" s="59"/>
      <c r="G630" s="59"/>
      <c r="H630" s="59"/>
      <c r="I630" s="59"/>
    </row>
    <row r="631" spans="2:9" ht="13.5">
      <c r="B631" s="59"/>
      <c r="C631" s="59"/>
      <c r="D631" s="59"/>
      <c r="E631" s="59"/>
      <c r="F631" s="59"/>
      <c r="G631" s="59"/>
      <c r="H631" s="59"/>
      <c r="I631" s="59"/>
    </row>
    <row r="632" spans="2:9" ht="13.5">
      <c r="B632" s="59"/>
      <c r="C632" s="59"/>
      <c r="D632" s="59"/>
      <c r="E632" s="59"/>
      <c r="F632" s="59"/>
      <c r="G632" s="59"/>
      <c r="H632" s="59"/>
      <c r="I632" s="59"/>
    </row>
    <row r="633" spans="2:9" ht="13.5">
      <c r="B633" s="59"/>
      <c r="C633" s="59"/>
      <c r="D633" s="59"/>
      <c r="E633" s="59"/>
      <c r="F633" s="59"/>
      <c r="G633" s="59"/>
      <c r="H633" s="59"/>
      <c r="I633" s="59"/>
    </row>
    <row r="634" spans="2:9" ht="13.5">
      <c r="B634" s="59"/>
      <c r="C634" s="59"/>
      <c r="D634" s="59"/>
      <c r="E634" s="59"/>
      <c r="F634" s="59"/>
      <c r="G634" s="59"/>
      <c r="H634" s="59"/>
      <c r="I634" s="59"/>
    </row>
    <row r="635" spans="2:9" ht="13.5">
      <c r="B635" s="59"/>
      <c r="C635" s="59"/>
      <c r="D635" s="59"/>
      <c r="E635" s="59"/>
      <c r="F635" s="59"/>
      <c r="G635" s="59"/>
      <c r="H635" s="59"/>
      <c r="I635" s="59"/>
    </row>
    <row r="636" spans="2:9" ht="13.5">
      <c r="B636" s="59"/>
      <c r="C636" s="59"/>
      <c r="D636" s="59"/>
      <c r="E636" s="59"/>
      <c r="F636" s="59"/>
      <c r="G636" s="59"/>
      <c r="H636" s="59"/>
      <c r="I636" s="59"/>
    </row>
    <row r="637" spans="2:9" ht="13.5">
      <c r="B637" s="59"/>
      <c r="C637" s="59"/>
      <c r="D637" s="59"/>
      <c r="E637" s="59"/>
      <c r="F637" s="59"/>
      <c r="G637" s="59"/>
      <c r="H637" s="59"/>
      <c r="I637" s="59"/>
    </row>
    <row r="638" spans="2:9" ht="13.5">
      <c r="B638" s="59"/>
      <c r="C638" s="59"/>
      <c r="D638" s="59"/>
      <c r="E638" s="59"/>
      <c r="F638" s="59"/>
      <c r="G638" s="59"/>
      <c r="H638" s="59"/>
      <c r="I638" s="59"/>
    </row>
    <row r="639" spans="2:9" ht="13.5">
      <c r="B639" s="59"/>
      <c r="C639" s="59"/>
      <c r="D639" s="59"/>
      <c r="E639" s="59"/>
      <c r="F639" s="59"/>
      <c r="G639" s="59"/>
      <c r="H639" s="59"/>
      <c r="I639" s="59"/>
    </row>
    <row r="640" spans="2:9" ht="13.5">
      <c r="B640" s="59"/>
      <c r="C640" s="59"/>
      <c r="D640" s="59"/>
      <c r="E640" s="59"/>
      <c r="F640" s="59"/>
      <c r="G640" s="59"/>
      <c r="H640" s="59"/>
      <c r="I640" s="59"/>
    </row>
    <row r="641" spans="2:9" ht="13.5">
      <c r="B641" s="59"/>
      <c r="C641" s="59"/>
      <c r="D641" s="59"/>
      <c r="E641" s="59"/>
      <c r="F641" s="59"/>
      <c r="G641" s="59"/>
      <c r="H641" s="59"/>
      <c r="I641" s="59"/>
    </row>
    <row r="642" spans="2:9" ht="13.5">
      <c r="B642" s="59"/>
      <c r="C642" s="59"/>
      <c r="D642" s="59"/>
      <c r="E642" s="59"/>
      <c r="F642" s="59"/>
      <c r="G642" s="59"/>
      <c r="H642" s="59"/>
      <c r="I642" s="59"/>
    </row>
    <row r="643" spans="2:9" ht="13.5">
      <c r="B643" s="59"/>
      <c r="C643" s="59"/>
      <c r="D643" s="59"/>
      <c r="E643" s="59"/>
      <c r="F643" s="59"/>
      <c r="G643" s="59"/>
      <c r="H643" s="59"/>
      <c r="I643" s="59"/>
    </row>
    <row r="644" spans="2:9" ht="13.5">
      <c r="B644" s="59"/>
      <c r="C644" s="59"/>
      <c r="D644" s="59"/>
      <c r="E644" s="59"/>
      <c r="F644" s="59"/>
      <c r="G644" s="59"/>
      <c r="H644" s="59"/>
      <c r="I644" s="59"/>
    </row>
    <row r="645" spans="2:9" ht="13.5">
      <c r="B645" s="59"/>
      <c r="C645" s="59"/>
      <c r="D645" s="59"/>
      <c r="E645" s="59"/>
      <c r="F645" s="59"/>
      <c r="G645" s="59"/>
      <c r="H645" s="59"/>
      <c r="I645" s="59"/>
    </row>
    <row r="646" spans="2:9" ht="13.5">
      <c r="B646" s="59"/>
      <c r="C646" s="59"/>
      <c r="D646" s="59"/>
      <c r="E646" s="59"/>
      <c r="F646" s="59"/>
      <c r="G646" s="59"/>
      <c r="H646" s="59"/>
      <c r="I646" s="59"/>
    </row>
    <row r="647" spans="2:9" ht="13.5">
      <c r="B647" s="59"/>
      <c r="C647" s="59"/>
      <c r="D647" s="59"/>
      <c r="E647" s="59"/>
      <c r="F647" s="59"/>
      <c r="G647" s="59"/>
      <c r="H647" s="59"/>
      <c r="I647" s="59"/>
    </row>
    <row r="648" spans="2:9" ht="13.5">
      <c r="B648" s="59"/>
      <c r="C648" s="59"/>
      <c r="D648" s="59"/>
      <c r="E648" s="59"/>
      <c r="F648" s="59"/>
      <c r="G648" s="59"/>
      <c r="H648" s="59"/>
      <c r="I648" s="59"/>
    </row>
    <row r="649" spans="2:9" ht="13.5">
      <c r="B649" s="59"/>
      <c r="C649" s="59"/>
      <c r="D649" s="59"/>
      <c r="E649" s="59"/>
      <c r="F649" s="59"/>
      <c r="G649" s="59"/>
      <c r="H649" s="59"/>
      <c r="I649" s="59"/>
    </row>
    <row r="650" spans="2:9" ht="13.5">
      <c r="B650" s="59"/>
      <c r="C650" s="59"/>
      <c r="D650" s="59"/>
      <c r="E650" s="59"/>
      <c r="F650" s="59"/>
      <c r="G650" s="59"/>
      <c r="H650" s="59"/>
      <c r="I650" s="59"/>
    </row>
    <row r="651" spans="2:9" ht="13.5">
      <c r="B651" s="59"/>
      <c r="C651" s="59"/>
      <c r="D651" s="59"/>
      <c r="E651" s="59"/>
      <c r="F651" s="59"/>
      <c r="G651" s="59"/>
      <c r="H651" s="59"/>
      <c r="I651" s="59"/>
    </row>
    <row r="652" spans="2:9" ht="13.5">
      <c r="B652" s="59"/>
      <c r="C652" s="59"/>
      <c r="D652" s="59"/>
      <c r="E652" s="59"/>
      <c r="F652" s="59"/>
      <c r="G652" s="59"/>
      <c r="H652" s="59"/>
      <c r="I652" s="59"/>
    </row>
    <row r="653" spans="2:9" ht="13.5">
      <c r="B653" s="59"/>
      <c r="C653" s="59"/>
      <c r="D653" s="59"/>
      <c r="E653" s="59"/>
      <c r="F653" s="59"/>
      <c r="G653" s="59"/>
      <c r="H653" s="59"/>
      <c r="I653" s="59"/>
    </row>
    <row r="654" spans="2:9" ht="13.5">
      <c r="B654" s="59"/>
      <c r="C654" s="59"/>
      <c r="D654" s="59"/>
      <c r="E654" s="59"/>
      <c r="F654" s="59"/>
      <c r="G654" s="59"/>
      <c r="H654" s="59"/>
      <c r="I654" s="59"/>
    </row>
    <row r="655" spans="2:9" ht="13.5">
      <c r="B655" s="59"/>
      <c r="C655" s="59"/>
      <c r="D655" s="59"/>
      <c r="E655" s="59"/>
      <c r="F655" s="59"/>
      <c r="G655" s="59"/>
      <c r="H655" s="59"/>
      <c r="I655" s="59"/>
    </row>
    <row r="656" spans="2:9" ht="13.5">
      <c r="B656" s="59"/>
      <c r="C656" s="59"/>
      <c r="D656" s="59"/>
      <c r="E656" s="59"/>
      <c r="F656" s="59"/>
      <c r="G656" s="59"/>
      <c r="H656" s="59"/>
      <c r="I656" s="59"/>
    </row>
    <row r="657" spans="2:9" ht="13.5">
      <c r="B657" s="59"/>
      <c r="C657" s="59"/>
      <c r="D657" s="59"/>
      <c r="E657" s="59"/>
      <c r="F657" s="59"/>
      <c r="G657" s="59"/>
      <c r="H657" s="59"/>
      <c r="I657" s="59"/>
    </row>
    <row r="658" spans="2:9" ht="13.5">
      <c r="B658" s="59"/>
      <c r="C658" s="59"/>
      <c r="D658" s="59"/>
      <c r="E658" s="59"/>
      <c r="F658" s="59"/>
      <c r="G658" s="59"/>
      <c r="H658" s="59"/>
      <c r="I658" s="59"/>
    </row>
    <row r="659" spans="2:9" ht="13.5">
      <c r="B659" s="59"/>
      <c r="C659" s="59"/>
      <c r="D659" s="59"/>
      <c r="E659" s="59"/>
      <c r="F659" s="59"/>
      <c r="G659" s="59"/>
      <c r="H659" s="59"/>
      <c r="I659" s="59"/>
    </row>
    <row r="660" spans="2:9" ht="13.5">
      <c r="B660" s="59"/>
      <c r="C660" s="59"/>
      <c r="D660" s="59"/>
      <c r="E660" s="59"/>
      <c r="F660" s="59"/>
      <c r="G660" s="59"/>
      <c r="H660" s="59"/>
      <c r="I660" s="59"/>
    </row>
    <row r="661" spans="2:9" ht="13.5">
      <c r="B661" s="59"/>
      <c r="C661" s="59"/>
      <c r="D661" s="59"/>
      <c r="E661" s="59"/>
      <c r="F661" s="59"/>
      <c r="G661" s="59"/>
      <c r="H661" s="59"/>
      <c r="I661" s="59"/>
    </row>
    <row r="662" spans="2:9" ht="13.5">
      <c r="B662" s="59"/>
      <c r="C662" s="59"/>
      <c r="D662" s="59"/>
      <c r="E662" s="59"/>
      <c r="F662" s="59"/>
      <c r="G662" s="59"/>
      <c r="H662" s="59"/>
      <c r="I662" s="59"/>
    </row>
    <row r="663" spans="2:9" ht="13.5">
      <c r="B663" s="59"/>
      <c r="C663" s="59"/>
      <c r="D663" s="59"/>
      <c r="E663" s="59"/>
      <c r="F663" s="59"/>
      <c r="G663" s="59"/>
      <c r="H663" s="59"/>
      <c r="I663" s="59"/>
    </row>
    <row r="664" spans="2:9" ht="13.5">
      <c r="B664" s="59"/>
      <c r="C664" s="59"/>
      <c r="D664" s="59"/>
      <c r="E664" s="59"/>
      <c r="F664" s="59"/>
      <c r="G664" s="59"/>
      <c r="H664" s="59"/>
      <c r="I664" s="59"/>
    </row>
    <row r="665" spans="2:9" ht="13.5">
      <c r="B665" s="59"/>
      <c r="C665" s="59"/>
      <c r="D665" s="59"/>
      <c r="E665" s="59"/>
      <c r="F665" s="59"/>
      <c r="G665" s="59"/>
      <c r="H665" s="59"/>
      <c r="I665" s="59"/>
    </row>
    <row r="666" spans="2:9" ht="13.5">
      <c r="B666" s="59"/>
      <c r="C666" s="59"/>
      <c r="D666" s="59"/>
      <c r="E666" s="59"/>
      <c r="F666" s="59"/>
      <c r="G666" s="59"/>
      <c r="H666" s="59"/>
      <c r="I666" s="59"/>
    </row>
    <row r="667" spans="2:9" ht="13.5">
      <c r="B667" s="59"/>
      <c r="C667" s="59"/>
      <c r="D667" s="59"/>
      <c r="E667" s="59"/>
      <c r="F667" s="59"/>
      <c r="G667" s="59"/>
      <c r="H667" s="59"/>
      <c r="I667" s="59"/>
    </row>
    <row r="668" spans="2:9" ht="13.5">
      <c r="B668" s="59"/>
      <c r="C668" s="59"/>
      <c r="D668" s="59"/>
      <c r="E668" s="59"/>
      <c r="F668" s="59"/>
      <c r="G668" s="59"/>
      <c r="H668" s="59"/>
      <c r="I668" s="59"/>
    </row>
    <row r="669" spans="2:9" ht="13.5">
      <c r="B669" s="59"/>
      <c r="C669" s="59"/>
      <c r="D669" s="59"/>
      <c r="E669" s="59"/>
      <c r="F669" s="59"/>
      <c r="G669" s="59"/>
      <c r="H669" s="59"/>
      <c r="I669" s="59"/>
    </row>
    <row r="670" spans="2:9" ht="13.5">
      <c r="B670" s="59"/>
      <c r="C670" s="59"/>
      <c r="D670" s="59"/>
      <c r="E670" s="59"/>
      <c r="F670" s="59"/>
      <c r="G670" s="59"/>
      <c r="H670" s="59"/>
      <c r="I670" s="59"/>
    </row>
    <row r="671" spans="2:9" ht="13.5">
      <c r="B671" s="59"/>
      <c r="C671" s="59"/>
      <c r="D671" s="59"/>
      <c r="E671" s="59"/>
      <c r="F671" s="59"/>
      <c r="G671" s="59"/>
      <c r="H671" s="59"/>
      <c r="I671" s="59"/>
    </row>
    <row r="672" spans="2:9" ht="13.5">
      <c r="B672" s="59"/>
      <c r="C672" s="59"/>
      <c r="D672" s="59"/>
      <c r="E672" s="59"/>
      <c r="F672" s="59"/>
      <c r="G672" s="59"/>
      <c r="H672" s="59"/>
      <c r="I672" s="59"/>
    </row>
    <row r="673" spans="2:9" ht="13.5">
      <c r="B673" s="59"/>
      <c r="C673" s="59"/>
      <c r="D673" s="59"/>
      <c r="E673" s="59"/>
      <c r="F673" s="59"/>
      <c r="G673" s="59"/>
      <c r="H673" s="59"/>
      <c r="I673" s="59"/>
    </row>
    <row r="674" spans="2:9" ht="13.5">
      <c r="B674" s="59"/>
      <c r="C674" s="59"/>
      <c r="D674" s="59"/>
      <c r="E674" s="59"/>
      <c r="F674" s="59"/>
      <c r="G674" s="59"/>
      <c r="H674" s="59"/>
      <c r="I674" s="59"/>
    </row>
    <row r="675" spans="2:9" ht="13.5">
      <c r="B675" s="59"/>
      <c r="C675" s="59"/>
      <c r="D675" s="59"/>
      <c r="E675" s="59"/>
      <c r="F675" s="59"/>
      <c r="G675" s="59"/>
      <c r="H675" s="59"/>
      <c r="I675" s="59"/>
    </row>
    <row r="676" spans="2:9" ht="13.5">
      <c r="B676" s="59"/>
      <c r="C676" s="59"/>
      <c r="D676" s="59"/>
      <c r="E676" s="59"/>
      <c r="F676" s="59"/>
      <c r="G676" s="59"/>
      <c r="H676" s="59"/>
      <c r="I676" s="59"/>
    </row>
    <row r="677" spans="2:9" ht="13.5">
      <c r="B677" s="59"/>
      <c r="C677" s="59"/>
      <c r="D677" s="59"/>
      <c r="E677" s="59"/>
      <c r="F677" s="59"/>
      <c r="G677" s="59"/>
      <c r="H677" s="59"/>
      <c r="I677" s="59"/>
    </row>
    <row r="678" spans="2:9" ht="13.5">
      <c r="B678" s="59"/>
      <c r="C678" s="59"/>
      <c r="D678" s="59"/>
      <c r="E678" s="59"/>
      <c r="F678" s="59"/>
      <c r="G678" s="59"/>
      <c r="H678" s="59"/>
      <c r="I678" s="59"/>
    </row>
    <row r="679" spans="2:9" ht="13.5">
      <c r="B679" s="59"/>
      <c r="C679" s="59"/>
      <c r="D679" s="59"/>
      <c r="E679" s="59"/>
      <c r="F679" s="59"/>
      <c r="G679" s="59"/>
      <c r="H679" s="59"/>
      <c r="I679" s="59"/>
    </row>
    <row r="680" spans="2:9" ht="13.5">
      <c r="B680" s="59"/>
      <c r="C680" s="59"/>
      <c r="D680" s="59"/>
      <c r="E680" s="59"/>
      <c r="F680" s="59"/>
      <c r="G680" s="59"/>
      <c r="H680" s="59"/>
      <c r="I680" s="59"/>
    </row>
    <row r="681" spans="2:9" ht="13.5">
      <c r="B681" s="59"/>
      <c r="C681" s="59"/>
      <c r="D681" s="59"/>
      <c r="E681" s="59"/>
      <c r="F681" s="59"/>
      <c r="G681" s="59"/>
      <c r="H681" s="59"/>
      <c r="I681" s="59"/>
    </row>
    <row r="682" spans="2:9" ht="13.5">
      <c r="B682" s="59"/>
      <c r="C682" s="59"/>
      <c r="D682" s="59"/>
      <c r="E682" s="59"/>
      <c r="F682" s="59"/>
      <c r="G682" s="59"/>
      <c r="H682" s="59"/>
      <c r="I682" s="59"/>
    </row>
    <row r="683" spans="2:9" ht="13.5">
      <c r="B683" s="59"/>
      <c r="C683" s="59"/>
      <c r="D683" s="59"/>
      <c r="E683" s="59"/>
      <c r="F683" s="59"/>
      <c r="G683" s="59"/>
      <c r="H683" s="59"/>
      <c r="I683" s="59"/>
    </row>
    <row r="684" spans="2:9" ht="13.5">
      <c r="B684" s="59"/>
      <c r="C684" s="59"/>
      <c r="D684" s="59"/>
      <c r="E684" s="59"/>
      <c r="F684" s="59"/>
      <c r="G684" s="59"/>
      <c r="H684" s="59"/>
      <c r="I684" s="59"/>
    </row>
    <row r="685" spans="2:9" ht="13.5">
      <c r="B685" s="59"/>
      <c r="C685" s="59"/>
      <c r="D685" s="59"/>
      <c r="E685" s="59"/>
      <c r="F685" s="59"/>
      <c r="G685" s="59"/>
      <c r="H685" s="59"/>
      <c r="I685" s="59"/>
    </row>
    <row r="686" spans="2:9" ht="13.5">
      <c r="B686" s="59"/>
      <c r="C686" s="59"/>
      <c r="D686" s="59"/>
      <c r="E686" s="59"/>
      <c r="F686" s="59"/>
      <c r="G686" s="59"/>
      <c r="H686" s="59"/>
      <c r="I686" s="59"/>
    </row>
    <row r="687" spans="2:9" ht="13.5">
      <c r="B687" s="59"/>
      <c r="C687" s="59"/>
      <c r="D687" s="59"/>
      <c r="E687" s="59"/>
      <c r="F687" s="59"/>
      <c r="G687" s="59"/>
      <c r="H687" s="59"/>
      <c r="I687" s="59"/>
    </row>
    <row r="688" spans="2:9" ht="13.5">
      <c r="B688" s="59"/>
      <c r="C688" s="59"/>
      <c r="D688" s="59"/>
      <c r="E688" s="59"/>
      <c r="F688" s="59"/>
      <c r="G688" s="59"/>
      <c r="H688" s="59"/>
      <c r="I688" s="59"/>
    </row>
    <row r="689" spans="2:9" ht="13.5">
      <c r="B689" s="59"/>
      <c r="C689" s="59"/>
      <c r="D689" s="59"/>
      <c r="E689" s="59"/>
      <c r="F689" s="59"/>
      <c r="G689" s="59"/>
      <c r="H689" s="59"/>
      <c r="I689" s="59"/>
    </row>
    <row r="690" spans="2:9" ht="13.5">
      <c r="B690" s="59"/>
      <c r="C690" s="59"/>
      <c r="D690" s="59"/>
      <c r="E690" s="59"/>
      <c r="F690" s="59"/>
      <c r="G690" s="59"/>
      <c r="H690" s="59"/>
      <c r="I690" s="59"/>
    </row>
    <row r="691" spans="2:9" ht="13.5">
      <c r="B691" s="59"/>
      <c r="C691" s="59"/>
      <c r="D691" s="59"/>
      <c r="E691" s="59"/>
      <c r="F691" s="59"/>
      <c r="G691" s="59"/>
      <c r="H691" s="59"/>
      <c r="I691" s="59"/>
    </row>
    <row r="692" spans="2:9" ht="13.5">
      <c r="B692" s="59"/>
      <c r="C692" s="59"/>
      <c r="D692" s="59"/>
      <c r="E692" s="59"/>
      <c r="F692" s="59"/>
      <c r="G692" s="59"/>
      <c r="H692" s="59"/>
      <c r="I692" s="59"/>
    </row>
    <row r="693" spans="2:9" ht="13.5">
      <c r="B693" s="59"/>
      <c r="C693" s="59"/>
      <c r="D693" s="59"/>
      <c r="E693" s="59"/>
      <c r="F693" s="59"/>
      <c r="G693" s="59"/>
      <c r="H693" s="59"/>
      <c r="I693" s="59"/>
    </row>
    <row r="694" spans="2:9" ht="13.5">
      <c r="B694" s="59"/>
      <c r="C694" s="59"/>
      <c r="D694" s="59"/>
      <c r="E694" s="59"/>
      <c r="F694" s="59"/>
      <c r="G694" s="59"/>
      <c r="H694" s="59"/>
      <c r="I694" s="59"/>
    </row>
    <row r="695" spans="2:9" ht="13.5">
      <c r="B695" s="59"/>
      <c r="C695" s="59"/>
      <c r="D695" s="59"/>
      <c r="E695" s="59"/>
      <c r="F695" s="59"/>
      <c r="G695" s="59"/>
      <c r="H695" s="59"/>
      <c r="I695" s="59"/>
    </row>
    <row r="696" spans="2:9" ht="13.5">
      <c r="B696" s="59"/>
      <c r="C696" s="59"/>
      <c r="D696" s="59"/>
      <c r="E696" s="59"/>
      <c r="F696" s="59"/>
      <c r="G696" s="59"/>
      <c r="H696" s="59"/>
      <c r="I696" s="59"/>
    </row>
    <row r="697" spans="2:9" ht="13.5">
      <c r="B697" s="59"/>
      <c r="C697" s="59"/>
      <c r="D697" s="59"/>
      <c r="E697" s="59"/>
      <c r="F697" s="59"/>
      <c r="G697" s="59"/>
      <c r="H697" s="59"/>
      <c r="I697" s="59"/>
    </row>
    <row r="698" spans="2:9" ht="13.5">
      <c r="B698" s="59"/>
      <c r="C698" s="59"/>
      <c r="D698" s="59"/>
      <c r="E698" s="59"/>
      <c r="F698" s="59"/>
      <c r="G698" s="59"/>
      <c r="H698" s="59"/>
      <c r="I698" s="59"/>
    </row>
    <row r="699" spans="2:9" ht="13.5">
      <c r="B699" s="59"/>
      <c r="C699" s="59"/>
      <c r="D699" s="59"/>
      <c r="E699" s="59"/>
      <c r="F699" s="59"/>
      <c r="G699" s="59"/>
      <c r="H699" s="59"/>
      <c r="I699" s="59"/>
    </row>
    <row r="700" spans="2:9" ht="13.5">
      <c r="B700" s="59"/>
      <c r="C700" s="59"/>
      <c r="D700" s="59"/>
      <c r="E700" s="59"/>
      <c r="F700" s="59"/>
      <c r="G700" s="59"/>
      <c r="H700" s="59"/>
      <c r="I700" s="59"/>
    </row>
    <row r="701" spans="2:9" ht="13.5">
      <c r="B701" s="59"/>
      <c r="C701" s="59"/>
      <c r="D701" s="59"/>
      <c r="E701" s="59"/>
      <c r="F701" s="59"/>
      <c r="G701" s="59"/>
      <c r="H701" s="59"/>
      <c r="I701" s="59"/>
    </row>
    <row r="702" spans="2:9" ht="13.5">
      <c r="B702" s="59"/>
      <c r="C702" s="59"/>
      <c r="D702" s="59"/>
      <c r="E702" s="59"/>
      <c r="F702" s="59"/>
      <c r="G702" s="59"/>
      <c r="H702" s="59"/>
      <c r="I702" s="59"/>
    </row>
    <row r="703" spans="2:9" ht="13.5">
      <c r="B703" s="59"/>
      <c r="C703" s="59"/>
      <c r="D703" s="59"/>
      <c r="E703" s="59"/>
      <c r="F703" s="59"/>
      <c r="G703" s="59"/>
      <c r="H703" s="59"/>
      <c r="I703" s="59"/>
    </row>
    <row r="704" spans="2:9" ht="13.5">
      <c r="B704" s="59"/>
      <c r="C704" s="59"/>
      <c r="D704" s="59"/>
      <c r="E704" s="59"/>
      <c r="F704" s="59"/>
      <c r="G704" s="59"/>
      <c r="H704" s="59"/>
      <c r="I704" s="59"/>
    </row>
    <row r="705" spans="2:9" ht="13.5">
      <c r="B705" s="59"/>
      <c r="C705" s="59"/>
      <c r="D705" s="59"/>
      <c r="E705" s="59"/>
      <c r="F705" s="59"/>
      <c r="G705" s="59"/>
      <c r="H705" s="59"/>
      <c r="I705" s="59"/>
    </row>
    <row r="706" spans="2:9" ht="13.5">
      <c r="B706" s="59"/>
      <c r="C706" s="59"/>
      <c r="D706" s="59"/>
      <c r="E706" s="59"/>
      <c r="F706" s="59"/>
      <c r="G706" s="59"/>
      <c r="H706" s="59"/>
      <c r="I706" s="59"/>
    </row>
    <row r="707" spans="2:9" ht="13.5">
      <c r="B707" s="59"/>
      <c r="C707" s="59"/>
      <c r="D707" s="59"/>
      <c r="E707" s="59"/>
      <c r="F707" s="59"/>
      <c r="G707" s="59"/>
      <c r="H707" s="59"/>
      <c r="I707" s="59"/>
    </row>
    <row r="708" spans="2:9" ht="13.5">
      <c r="B708" s="59"/>
      <c r="C708" s="59"/>
      <c r="D708" s="59"/>
      <c r="E708" s="59"/>
      <c r="F708" s="59"/>
      <c r="G708" s="59"/>
      <c r="H708" s="59"/>
      <c r="I708" s="59"/>
    </row>
    <row r="709" spans="2:9" ht="13.5">
      <c r="B709" s="59"/>
      <c r="C709" s="59"/>
      <c r="D709" s="59"/>
      <c r="E709" s="59"/>
      <c r="F709" s="59"/>
      <c r="G709" s="59"/>
      <c r="H709" s="59"/>
      <c r="I709" s="59"/>
    </row>
    <row r="710" spans="2:9" ht="13.5">
      <c r="B710" s="59"/>
      <c r="C710" s="59"/>
      <c r="D710" s="59"/>
      <c r="E710" s="59"/>
      <c r="F710" s="59"/>
      <c r="G710" s="59"/>
      <c r="H710" s="59"/>
      <c r="I710" s="59"/>
    </row>
    <row r="711" spans="2:9" ht="13.5">
      <c r="B711" s="59"/>
      <c r="C711" s="59"/>
      <c r="D711" s="59"/>
      <c r="E711" s="59"/>
      <c r="F711" s="59"/>
      <c r="G711" s="59"/>
      <c r="H711" s="59"/>
      <c r="I711" s="59"/>
    </row>
    <row r="712" spans="2:9" ht="13.5">
      <c r="B712" s="59"/>
      <c r="C712" s="59"/>
      <c r="D712" s="59"/>
      <c r="E712" s="59"/>
      <c r="F712" s="59"/>
      <c r="G712" s="59"/>
      <c r="H712" s="59"/>
      <c r="I712" s="59"/>
    </row>
    <row r="713" spans="2:9" ht="13.5">
      <c r="B713" s="59"/>
      <c r="C713" s="59"/>
      <c r="D713" s="59"/>
      <c r="E713" s="59"/>
      <c r="F713" s="59"/>
      <c r="G713" s="59"/>
      <c r="H713" s="59"/>
      <c r="I713" s="59"/>
    </row>
    <row r="714" spans="2:9" ht="13.5">
      <c r="B714" s="59"/>
      <c r="C714" s="59"/>
      <c r="D714" s="59"/>
      <c r="E714" s="59"/>
      <c r="F714" s="59"/>
      <c r="G714" s="59"/>
      <c r="H714" s="59"/>
      <c r="I714" s="59"/>
    </row>
    <row r="715" spans="2:9" ht="13.5">
      <c r="B715" s="59"/>
      <c r="C715" s="59"/>
      <c r="D715" s="59"/>
      <c r="E715" s="59"/>
      <c r="F715" s="59"/>
      <c r="G715" s="59"/>
      <c r="H715" s="59"/>
      <c r="I715" s="59"/>
    </row>
    <row r="716" spans="2:9" ht="13.5">
      <c r="B716" s="59"/>
      <c r="C716" s="59"/>
      <c r="D716" s="59"/>
      <c r="E716" s="59"/>
      <c r="F716" s="59"/>
      <c r="G716" s="59"/>
      <c r="H716" s="59"/>
      <c r="I716" s="59"/>
    </row>
    <row r="717" spans="2:9" ht="13.5">
      <c r="B717" s="59"/>
      <c r="C717" s="59"/>
      <c r="D717" s="59"/>
      <c r="E717" s="59"/>
      <c r="F717" s="59"/>
      <c r="G717" s="59"/>
      <c r="H717" s="59"/>
      <c r="I717" s="59"/>
    </row>
    <row r="718" spans="2:9" ht="13.5">
      <c r="B718" s="59"/>
      <c r="C718" s="59"/>
      <c r="D718" s="59"/>
      <c r="E718" s="59"/>
      <c r="F718" s="59"/>
      <c r="G718" s="59"/>
      <c r="H718" s="59"/>
      <c r="I718" s="59"/>
    </row>
    <row r="719" spans="2:9" ht="13.5">
      <c r="B719" s="59"/>
      <c r="C719" s="59"/>
      <c r="D719" s="59"/>
      <c r="E719" s="59"/>
      <c r="F719" s="59"/>
      <c r="G719" s="59"/>
      <c r="H719" s="59"/>
      <c r="I719" s="59"/>
    </row>
    <row r="720" spans="2:9" ht="13.5">
      <c r="B720" s="59"/>
      <c r="C720" s="59"/>
      <c r="D720" s="59"/>
      <c r="E720" s="59"/>
      <c r="F720" s="59"/>
      <c r="G720" s="59"/>
      <c r="H720" s="59"/>
      <c r="I720" s="59"/>
    </row>
    <row r="721" spans="2:9" ht="13.5">
      <c r="B721" s="59"/>
      <c r="C721" s="59"/>
      <c r="D721" s="59"/>
      <c r="E721" s="59"/>
      <c r="F721" s="59"/>
      <c r="G721" s="59"/>
      <c r="H721" s="59"/>
      <c r="I721" s="59"/>
    </row>
    <row r="722" spans="2:9" ht="13.5">
      <c r="B722" s="59"/>
      <c r="C722" s="59"/>
      <c r="D722" s="59"/>
      <c r="E722" s="59"/>
      <c r="F722" s="59"/>
      <c r="G722" s="59"/>
      <c r="H722" s="59"/>
      <c r="I722" s="59"/>
    </row>
    <row r="723" spans="2:9" ht="13.5">
      <c r="B723" s="59"/>
      <c r="C723" s="59"/>
      <c r="D723" s="59"/>
      <c r="E723" s="59"/>
      <c r="F723" s="59"/>
      <c r="G723" s="59"/>
      <c r="H723" s="59"/>
      <c r="I723" s="59"/>
    </row>
    <row r="724" spans="2:9" ht="13.5">
      <c r="B724" s="59"/>
      <c r="C724" s="59"/>
      <c r="D724" s="59"/>
      <c r="E724" s="59"/>
      <c r="F724" s="59"/>
      <c r="G724" s="59"/>
      <c r="H724" s="59"/>
      <c r="I724" s="59"/>
    </row>
    <row r="725" spans="2:9" ht="13.5">
      <c r="B725" s="59"/>
      <c r="C725" s="59"/>
      <c r="D725" s="59"/>
      <c r="E725" s="59"/>
      <c r="F725" s="59"/>
      <c r="G725" s="59"/>
      <c r="H725" s="59"/>
      <c r="I725" s="59"/>
    </row>
    <row r="726" spans="2:9" ht="13.5">
      <c r="B726" s="59"/>
      <c r="C726" s="59"/>
      <c r="D726" s="59"/>
      <c r="E726" s="59"/>
      <c r="F726" s="59"/>
      <c r="G726" s="59"/>
      <c r="H726" s="59"/>
      <c r="I726" s="59"/>
    </row>
    <row r="727" spans="2:9" ht="13.5">
      <c r="B727" s="59"/>
      <c r="C727" s="59"/>
      <c r="D727" s="59"/>
      <c r="E727" s="59"/>
      <c r="F727" s="59"/>
      <c r="G727" s="59"/>
      <c r="H727" s="59"/>
      <c r="I727" s="59"/>
    </row>
    <row r="728" spans="2:9" ht="13.5">
      <c r="B728" s="59"/>
      <c r="C728" s="59"/>
      <c r="D728" s="59"/>
      <c r="E728" s="59"/>
      <c r="F728" s="59"/>
      <c r="G728" s="59"/>
      <c r="H728" s="59"/>
      <c r="I728" s="59"/>
    </row>
    <row r="729" spans="2:9" ht="13.5">
      <c r="B729" s="59"/>
      <c r="C729" s="59"/>
      <c r="D729" s="59"/>
      <c r="E729" s="59"/>
      <c r="F729" s="59"/>
      <c r="G729" s="59"/>
      <c r="H729" s="59"/>
      <c r="I729" s="59"/>
    </row>
    <row r="730" spans="2:9" ht="13.5">
      <c r="B730" s="59"/>
      <c r="C730" s="59"/>
      <c r="D730" s="59"/>
      <c r="E730" s="59"/>
      <c r="F730" s="59"/>
      <c r="G730" s="59"/>
      <c r="H730" s="59"/>
      <c r="I730" s="59"/>
    </row>
    <row r="731" spans="2:9" ht="13.5">
      <c r="B731" s="59"/>
      <c r="C731" s="59"/>
      <c r="D731" s="59"/>
      <c r="E731" s="59"/>
      <c r="F731" s="59"/>
      <c r="G731" s="59"/>
      <c r="H731" s="59"/>
      <c r="I731" s="59"/>
    </row>
    <row r="732" spans="2:9" ht="13.5">
      <c r="B732" s="59"/>
      <c r="C732" s="59"/>
      <c r="D732" s="59"/>
      <c r="E732" s="59"/>
      <c r="F732" s="59"/>
      <c r="G732" s="59"/>
      <c r="H732" s="59"/>
      <c r="I732" s="59"/>
    </row>
    <row r="733" spans="2:9" ht="13.5">
      <c r="B733" s="59"/>
      <c r="C733" s="59"/>
      <c r="D733" s="59"/>
      <c r="E733" s="59"/>
      <c r="F733" s="59"/>
      <c r="G733" s="59"/>
      <c r="H733" s="59"/>
      <c r="I733" s="59"/>
    </row>
    <row r="734" spans="2:9" ht="13.5">
      <c r="B734" s="59"/>
      <c r="C734" s="59"/>
      <c r="D734" s="59"/>
      <c r="E734" s="59"/>
      <c r="F734" s="59"/>
      <c r="G734" s="59"/>
      <c r="H734" s="59"/>
      <c r="I734" s="59"/>
    </row>
    <row r="735" spans="2:9" ht="13.5">
      <c r="B735" s="59"/>
      <c r="C735" s="59"/>
      <c r="D735" s="59"/>
      <c r="E735" s="59"/>
      <c r="F735" s="59"/>
      <c r="G735" s="59"/>
      <c r="H735" s="59"/>
      <c r="I735" s="59"/>
    </row>
    <row r="736" spans="2:9" ht="13.5">
      <c r="B736" s="59"/>
      <c r="C736" s="59"/>
      <c r="D736" s="59"/>
      <c r="E736" s="59"/>
      <c r="F736" s="59"/>
      <c r="G736" s="59"/>
      <c r="H736" s="59"/>
      <c r="I736" s="59"/>
    </row>
    <row r="737" spans="2:9" ht="13.5">
      <c r="B737" s="59"/>
      <c r="C737" s="59"/>
      <c r="D737" s="59"/>
      <c r="E737" s="59"/>
      <c r="F737" s="59"/>
      <c r="G737" s="59"/>
      <c r="H737" s="59"/>
      <c r="I737" s="59"/>
    </row>
    <row r="738" spans="2:9" ht="13.5">
      <c r="B738" s="59"/>
      <c r="C738" s="59"/>
      <c r="D738" s="59"/>
      <c r="E738" s="59"/>
      <c r="F738" s="59"/>
      <c r="G738" s="59"/>
      <c r="H738" s="59"/>
      <c r="I738" s="59"/>
    </row>
    <row r="739" spans="2:9" ht="13.5">
      <c r="B739" s="59"/>
      <c r="C739" s="59"/>
      <c r="D739" s="59"/>
      <c r="E739" s="59"/>
      <c r="F739" s="59"/>
      <c r="G739" s="59"/>
      <c r="H739" s="59"/>
      <c r="I739" s="59"/>
    </row>
    <row r="740" spans="2:9" ht="13.5">
      <c r="B740" s="59"/>
      <c r="C740" s="59"/>
      <c r="D740" s="59"/>
      <c r="E740" s="59"/>
      <c r="F740" s="59"/>
      <c r="G740" s="59"/>
      <c r="H740" s="59"/>
      <c r="I740" s="59"/>
    </row>
    <row r="741" spans="2:9" ht="13.5">
      <c r="B741" s="59"/>
      <c r="C741" s="59"/>
      <c r="D741" s="59"/>
      <c r="E741" s="59"/>
      <c r="F741" s="59"/>
      <c r="G741" s="59"/>
      <c r="H741" s="59"/>
      <c r="I741" s="59"/>
    </row>
    <row r="742" spans="2:9" ht="13.5">
      <c r="B742" s="59"/>
      <c r="C742" s="59"/>
      <c r="D742" s="59"/>
      <c r="E742" s="59"/>
      <c r="F742" s="59"/>
      <c r="G742" s="59"/>
      <c r="H742" s="59"/>
      <c r="I742" s="59"/>
    </row>
    <row r="743" spans="2:9" ht="13.5">
      <c r="B743" s="59"/>
      <c r="C743" s="59"/>
      <c r="D743" s="59"/>
      <c r="E743" s="59"/>
      <c r="F743" s="59"/>
      <c r="G743" s="59"/>
      <c r="H743" s="59"/>
      <c r="I743" s="59"/>
    </row>
    <row r="744" spans="2:9" ht="13.5">
      <c r="B744" s="59"/>
      <c r="C744" s="59"/>
      <c r="D744" s="59"/>
      <c r="E744" s="59"/>
      <c r="F744" s="59"/>
      <c r="G744" s="59"/>
      <c r="H744" s="59"/>
      <c r="I744" s="59"/>
    </row>
    <row r="745" spans="2:9" ht="13.5">
      <c r="B745" s="59"/>
      <c r="C745" s="59"/>
      <c r="D745" s="59"/>
      <c r="E745" s="59"/>
      <c r="F745" s="59"/>
      <c r="G745" s="59"/>
      <c r="H745" s="59"/>
      <c r="I745" s="59"/>
    </row>
    <row r="746" spans="2:9" ht="13.5">
      <c r="B746" s="59"/>
      <c r="C746" s="59"/>
      <c r="D746" s="59"/>
      <c r="E746" s="59"/>
      <c r="F746" s="59"/>
      <c r="G746" s="59"/>
      <c r="H746" s="59"/>
      <c r="I746" s="59"/>
    </row>
    <row r="747" spans="2:9" ht="13.5">
      <c r="B747" s="59"/>
      <c r="C747" s="59"/>
      <c r="D747" s="59"/>
      <c r="E747" s="59"/>
      <c r="F747" s="59"/>
      <c r="G747" s="59"/>
      <c r="H747" s="59"/>
      <c r="I747" s="59"/>
    </row>
    <row r="748" spans="2:9" ht="13.5">
      <c r="B748" s="59"/>
      <c r="C748" s="59"/>
      <c r="D748" s="59"/>
      <c r="E748" s="59"/>
      <c r="F748" s="59"/>
      <c r="G748" s="59"/>
      <c r="H748" s="59"/>
      <c r="I748" s="59"/>
    </row>
    <row r="749" spans="2:9" ht="13.5">
      <c r="B749" s="59"/>
      <c r="C749" s="59"/>
      <c r="D749" s="59"/>
      <c r="E749" s="59"/>
      <c r="F749" s="59"/>
      <c r="G749" s="59"/>
      <c r="H749" s="59"/>
      <c r="I749" s="59"/>
    </row>
    <row r="750" spans="2:9" ht="13.5">
      <c r="B750" s="59"/>
      <c r="C750" s="59"/>
      <c r="D750" s="59"/>
      <c r="E750" s="59"/>
      <c r="F750" s="59"/>
      <c r="G750" s="59"/>
      <c r="H750" s="59"/>
      <c r="I750" s="59"/>
    </row>
    <row r="751" spans="2:9" ht="13.5">
      <c r="B751" s="59"/>
      <c r="C751" s="59"/>
      <c r="D751" s="59"/>
      <c r="E751" s="59"/>
      <c r="F751" s="59"/>
      <c r="G751" s="59"/>
      <c r="H751" s="59"/>
      <c r="I751" s="59"/>
    </row>
    <row r="752" spans="2:9" ht="13.5">
      <c r="B752" s="59"/>
      <c r="C752" s="59"/>
      <c r="D752" s="59"/>
      <c r="E752" s="59"/>
      <c r="F752" s="59"/>
      <c r="G752" s="59"/>
      <c r="H752" s="59"/>
      <c r="I752" s="59"/>
    </row>
    <row r="753" spans="2:9" ht="13.5">
      <c r="B753" s="59"/>
      <c r="C753" s="59"/>
      <c r="D753" s="59"/>
      <c r="E753" s="59"/>
      <c r="F753" s="59"/>
      <c r="G753" s="59"/>
      <c r="H753" s="59"/>
      <c r="I753" s="59"/>
    </row>
    <row r="754" spans="2:9" ht="13.5">
      <c r="B754" s="59"/>
      <c r="C754" s="59"/>
      <c r="D754" s="59"/>
      <c r="E754" s="59"/>
      <c r="F754" s="59"/>
      <c r="G754" s="59"/>
      <c r="H754" s="59"/>
      <c r="I754" s="59"/>
    </row>
    <row r="755" spans="2:9" ht="13.5">
      <c r="B755" s="59"/>
      <c r="C755" s="59"/>
      <c r="D755" s="59"/>
      <c r="E755" s="59"/>
      <c r="F755" s="59"/>
      <c r="G755" s="59"/>
      <c r="H755" s="59"/>
      <c r="I755" s="59"/>
    </row>
    <row r="756" spans="2:9" ht="13.5">
      <c r="B756" s="59"/>
      <c r="C756" s="59"/>
      <c r="D756" s="59"/>
      <c r="E756" s="59"/>
      <c r="F756" s="59"/>
      <c r="G756" s="59"/>
      <c r="H756" s="59"/>
      <c r="I756" s="59"/>
    </row>
    <row r="757" spans="2:9" ht="13.5">
      <c r="B757" s="59"/>
      <c r="C757" s="59"/>
      <c r="D757" s="59"/>
      <c r="E757" s="59"/>
      <c r="F757" s="59"/>
      <c r="G757" s="59"/>
      <c r="H757" s="59"/>
      <c r="I757" s="59"/>
    </row>
    <row r="758" spans="2:9" ht="13.5">
      <c r="B758" s="59"/>
      <c r="C758" s="59"/>
      <c r="D758" s="59"/>
      <c r="E758" s="59"/>
      <c r="F758" s="59"/>
      <c r="G758" s="59"/>
      <c r="H758" s="59"/>
      <c r="I758" s="59"/>
    </row>
    <row r="759" spans="2:9" ht="13.5">
      <c r="B759" s="59"/>
      <c r="C759" s="59"/>
      <c r="D759" s="59"/>
      <c r="E759" s="59"/>
      <c r="F759" s="59"/>
      <c r="G759" s="59"/>
      <c r="H759" s="59"/>
      <c r="I759" s="59"/>
    </row>
    <row r="760" spans="2:9" ht="13.5">
      <c r="B760" s="59"/>
      <c r="C760" s="59"/>
      <c r="D760" s="59"/>
      <c r="E760" s="59"/>
      <c r="F760" s="59"/>
      <c r="G760" s="59"/>
      <c r="H760" s="59"/>
      <c r="I760" s="59"/>
    </row>
    <row r="761" spans="2:9" ht="13.5">
      <c r="B761" s="59"/>
      <c r="C761" s="59"/>
      <c r="D761" s="59"/>
      <c r="E761" s="59"/>
      <c r="F761" s="59"/>
      <c r="G761" s="59"/>
      <c r="H761" s="59"/>
      <c r="I761" s="59"/>
    </row>
    <row r="762" spans="2:9" ht="13.5">
      <c r="B762" s="59"/>
      <c r="C762" s="59"/>
      <c r="D762" s="59"/>
      <c r="E762" s="59"/>
      <c r="F762" s="59"/>
      <c r="G762" s="59"/>
      <c r="H762" s="59"/>
      <c r="I762" s="59"/>
    </row>
    <row r="763" spans="2:9" ht="13.5">
      <c r="B763" s="59"/>
      <c r="C763" s="59"/>
      <c r="D763" s="59"/>
      <c r="E763" s="59"/>
      <c r="F763" s="59"/>
      <c r="G763" s="59"/>
      <c r="H763" s="59"/>
      <c r="I763" s="59"/>
    </row>
    <row r="764" spans="2:9" ht="13.5">
      <c r="B764" s="59"/>
      <c r="C764" s="59"/>
      <c r="D764" s="59"/>
      <c r="E764" s="59"/>
      <c r="F764" s="59"/>
      <c r="G764" s="59"/>
      <c r="H764" s="59"/>
      <c r="I764" s="59"/>
    </row>
    <row r="765" spans="2:9" ht="13.5">
      <c r="B765" s="59"/>
      <c r="C765" s="59"/>
      <c r="D765" s="59"/>
      <c r="E765" s="59"/>
      <c r="F765" s="59"/>
      <c r="G765" s="59"/>
      <c r="H765" s="59"/>
      <c r="I765" s="59"/>
    </row>
    <row r="766" spans="2:9" ht="13.5">
      <c r="B766" s="59"/>
      <c r="C766" s="59"/>
      <c r="D766" s="59"/>
      <c r="E766" s="59"/>
      <c r="F766" s="59"/>
      <c r="G766" s="59"/>
      <c r="H766" s="59"/>
      <c r="I766" s="59"/>
    </row>
    <row r="767" spans="2:9" ht="13.5">
      <c r="B767" s="59"/>
      <c r="C767" s="59"/>
      <c r="D767" s="59"/>
      <c r="E767" s="59"/>
      <c r="F767" s="59"/>
      <c r="G767" s="59"/>
      <c r="H767" s="59"/>
      <c r="I767" s="59"/>
    </row>
    <row r="768" spans="2:9" ht="13.5">
      <c r="B768" s="59"/>
      <c r="C768" s="59"/>
      <c r="D768" s="59"/>
      <c r="E768" s="59"/>
      <c r="F768" s="59"/>
      <c r="G768" s="59"/>
      <c r="H768" s="59"/>
      <c r="I768" s="59"/>
    </row>
    <row r="769" spans="2:9" ht="13.5">
      <c r="B769" s="59"/>
      <c r="C769" s="59"/>
      <c r="D769" s="59"/>
      <c r="E769" s="59"/>
      <c r="F769" s="59"/>
      <c r="G769" s="59"/>
      <c r="H769" s="59"/>
      <c r="I769" s="59"/>
    </row>
    <row r="770" spans="2:9" ht="13.5">
      <c r="B770" s="59"/>
      <c r="C770" s="59"/>
      <c r="D770" s="59"/>
      <c r="E770" s="59"/>
      <c r="F770" s="59"/>
      <c r="G770" s="59"/>
      <c r="H770" s="59"/>
      <c r="I770" s="59"/>
    </row>
    <row r="771" spans="2:9" ht="13.5">
      <c r="B771" s="59"/>
      <c r="C771" s="59"/>
      <c r="D771" s="59"/>
      <c r="E771" s="59"/>
      <c r="F771" s="59"/>
      <c r="G771" s="59"/>
      <c r="H771" s="59"/>
      <c r="I771" s="59"/>
    </row>
    <row r="772" spans="2:9" ht="13.5">
      <c r="B772" s="59"/>
      <c r="C772" s="59"/>
      <c r="D772" s="59"/>
      <c r="E772" s="59"/>
      <c r="F772" s="59"/>
      <c r="G772" s="59"/>
      <c r="H772" s="59"/>
      <c r="I772" s="59"/>
    </row>
    <row r="773" spans="2:9" ht="13.5">
      <c r="B773" s="59"/>
      <c r="C773" s="59"/>
      <c r="D773" s="59"/>
      <c r="E773" s="59"/>
      <c r="F773" s="59"/>
      <c r="G773" s="59"/>
      <c r="H773" s="59"/>
      <c r="I773" s="59"/>
    </row>
    <row r="774" spans="2:9" ht="13.5">
      <c r="B774" s="59"/>
      <c r="C774" s="59"/>
      <c r="D774" s="59"/>
      <c r="E774" s="59"/>
      <c r="F774" s="59"/>
      <c r="G774" s="59"/>
      <c r="H774" s="59"/>
      <c r="I774" s="59"/>
    </row>
    <row r="775" spans="2:9" ht="13.5">
      <c r="B775" s="59"/>
      <c r="C775" s="59"/>
      <c r="D775" s="59"/>
      <c r="E775" s="59"/>
      <c r="F775" s="59"/>
      <c r="G775" s="59"/>
      <c r="H775" s="59"/>
      <c r="I775" s="59"/>
    </row>
    <row r="776" spans="2:9" ht="13.5">
      <c r="B776" s="59"/>
      <c r="C776" s="59"/>
      <c r="D776" s="59"/>
      <c r="E776" s="59"/>
      <c r="F776" s="59"/>
      <c r="G776" s="59"/>
      <c r="H776" s="59"/>
      <c r="I776" s="59"/>
    </row>
    <row r="777" spans="2:9" ht="13.5">
      <c r="B777" s="59"/>
      <c r="C777" s="59"/>
      <c r="D777" s="59"/>
      <c r="E777" s="59"/>
      <c r="F777" s="59"/>
      <c r="G777" s="59"/>
      <c r="H777" s="59"/>
      <c r="I777" s="59"/>
    </row>
    <row r="778" spans="2:9" ht="13.5">
      <c r="B778" s="59"/>
      <c r="C778" s="59"/>
      <c r="D778" s="59"/>
      <c r="E778" s="59"/>
      <c r="F778" s="59"/>
      <c r="G778" s="59"/>
      <c r="H778" s="59"/>
      <c r="I778" s="59"/>
    </row>
    <row r="779" spans="2:9" ht="13.5">
      <c r="B779" s="59"/>
      <c r="C779" s="59"/>
      <c r="D779" s="59"/>
      <c r="E779" s="59"/>
      <c r="F779" s="59"/>
      <c r="G779" s="59"/>
      <c r="H779" s="59"/>
      <c r="I779" s="59"/>
    </row>
    <row r="780" spans="2:9" ht="13.5">
      <c r="B780" s="59"/>
      <c r="C780" s="59"/>
      <c r="D780" s="59"/>
      <c r="E780" s="59"/>
      <c r="F780" s="59"/>
      <c r="G780" s="59"/>
      <c r="H780" s="59"/>
      <c r="I780" s="59"/>
    </row>
    <row r="781" spans="2:9" ht="13.5">
      <c r="B781" s="59"/>
      <c r="C781" s="59"/>
      <c r="D781" s="59"/>
      <c r="E781" s="59"/>
      <c r="F781" s="59"/>
      <c r="G781" s="59"/>
      <c r="H781" s="59"/>
      <c r="I781" s="59"/>
    </row>
    <row r="782" spans="2:9" ht="13.5">
      <c r="B782" s="59"/>
      <c r="C782" s="59"/>
      <c r="D782" s="59"/>
      <c r="E782" s="59"/>
      <c r="F782" s="59"/>
      <c r="G782" s="59"/>
      <c r="H782" s="59"/>
      <c r="I782" s="59"/>
    </row>
    <row r="783" spans="2:9" ht="13.5">
      <c r="B783" s="59"/>
      <c r="C783" s="59"/>
      <c r="D783" s="59"/>
      <c r="E783" s="59"/>
      <c r="F783" s="59"/>
      <c r="G783" s="59"/>
      <c r="H783" s="59"/>
      <c r="I783" s="59"/>
    </row>
    <row r="784" spans="2:9" ht="13.5">
      <c r="B784" s="59"/>
      <c r="C784" s="59"/>
      <c r="D784" s="59"/>
      <c r="E784" s="59"/>
      <c r="F784" s="59"/>
      <c r="G784" s="59"/>
      <c r="H784" s="59"/>
      <c r="I784" s="59"/>
    </row>
    <row r="785" spans="2:9" ht="13.5">
      <c r="B785" s="59"/>
      <c r="C785" s="59"/>
      <c r="D785" s="59"/>
      <c r="E785" s="59"/>
      <c r="F785" s="59"/>
      <c r="G785" s="59"/>
      <c r="H785" s="59"/>
      <c r="I785" s="59"/>
    </row>
    <row r="786" spans="2:9" ht="13.5">
      <c r="B786" s="59"/>
      <c r="C786" s="59"/>
      <c r="D786" s="59"/>
      <c r="E786" s="59"/>
      <c r="F786" s="59"/>
      <c r="G786" s="59"/>
      <c r="H786" s="59"/>
      <c r="I786" s="59"/>
    </row>
    <row r="787" spans="2:9" ht="13.5">
      <c r="B787" s="59"/>
      <c r="C787" s="59"/>
      <c r="D787" s="59"/>
      <c r="E787" s="59"/>
      <c r="F787" s="59"/>
      <c r="G787" s="59"/>
      <c r="H787" s="59"/>
      <c r="I787" s="59"/>
    </row>
    <row r="788" spans="2:9" ht="13.5">
      <c r="B788" s="59"/>
      <c r="C788" s="59"/>
      <c r="D788" s="59"/>
      <c r="E788" s="59"/>
      <c r="F788" s="59"/>
      <c r="G788" s="59"/>
      <c r="H788" s="59"/>
      <c r="I788" s="59"/>
    </row>
    <row r="789" spans="2:9" ht="13.5">
      <c r="B789" s="59"/>
      <c r="C789" s="59"/>
      <c r="D789" s="59"/>
      <c r="E789" s="59"/>
      <c r="F789" s="59"/>
      <c r="G789" s="59"/>
      <c r="H789" s="59"/>
      <c r="I789" s="59"/>
    </row>
    <row r="790" spans="2:9" ht="13.5">
      <c r="B790" s="59"/>
      <c r="C790" s="59"/>
      <c r="D790" s="59"/>
      <c r="E790" s="59"/>
      <c r="F790" s="59"/>
      <c r="G790" s="59"/>
      <c r="H790" s="59"/>
      <c r="I790" s="59"/>
    </row>
    <row r="791" spans="2:9" ht="13.5">
      <c r="B791" s="59"/>
      <c r="C791" s="59"/>
      <c r="D791" s="59"/>
      <c r="E791" s="59"/>
      <c r="F791" s="59"/>
      <c r="G791" s="59"/>
      <c r="H791" s="59"/>
      <c r="I791" s="59"/>
    </row>
    <row r="792" spans="2:9" ht="13.5">
      <c r="B792" s="59"/>
      <c r="C792" s="59"/>
      <c r="D792" s="59"/>
      <c r="E792" s="59"/>
      <c r="F792" s="59"/>
      <c r="G792" s="59"/>
      <c r="H792" s="59"/>
      <c r="I792" s="59"/>
    </row>
    <row r="793" spans="2:9" ht="13.5">
      <c r="B793" s="59"/>
      <c r="C793" s="59"/>
      <c r="D793" s="59"/>
      <c r="E793" s="59"/>
      <c r="F793" s="59"/>
      <c r="G793" s="59"/>
      <c r="H793" s="59"/>
      <c r="I793" s="59"/>
    </row>
    <row r="794" spans="2:9" ht="13.5">
      <c r="B794" s="59"/>
      <c r="C794" s="59"/>
      <c r="D794" s="59"/>
      <c r="E794" s="59"/>
      <c r="F794" s="59"/>
      <c r="G794" s="59"/>
      <c r="H794" s="59"/>
      <c r="I794" s="59"/>
    </row>
    <row r="795" spans="2:9" ht="13.5">
      <c r="B795" s="59"/>
      <c r="C795" s="59"/>
      <c r="D795" s="59"/>
      <c r="E795" s="59"/>
      <c r="F795" s="59"/>
      <c r="G795" s="59"/>
      <c r="H795" s="59"/>
      <c r="I795" s="59"/>
    </row>
    <row r="796" spans="2:9" ht="13.5">
      <c r="B796" s="59"/>
      <c r="C796" s="59"/>
      <c r="D796" s="59"/>
      <c r="E796" s="59"/>
      <c r="F796" s="59"/>
      <c r="G796" s="59"/>
      <c r="H796" s="59"/>
      <c r="I796" s="59"/>
    </row>
    <row r="797" spans="2:9" ht="13.5">
      <c r="B797" s="59"/>
      <c r="C797" s="59"/>
      <c r="D797" s="59"/>
      <c r="E797" s="59"/>
      <c r="F797" s="59"/>
      <c r="G797" s="59"/>
      <c r="H797" s="59"/>
      <c r="I797" s="59"/>
    </row>
    <row r="798" spans="2:9" ht="13.5">
      <c r="B798" s="59"/>
      <c r="C798" s="59"/>
      <c r="D798" s="59"/>
      <c r="E798" s="59"/>
      <c r="F798" s="59"/>
      <c r="G798" s="59"/>
      <c r="H798" s="59"/>
      <c r="I798" s="59"/>
    </row>
    <row r="799" spans="2:9" ht="13.5">
      <c r="B799" s="59"/>
      <c r="C799" s="59"/>
      <c r="D799" s="59"/>
      <c r="E799" s="59"/>
      <c r="F799" s="59"/>
      <c r="G799" s="59"/>
      <c r="H799" s="59"/>
      <c r="I799" s="59"/>
    </row>
    <row r="800" spans="2:9" ht="13.5">
      <c r="B800" s="59"/>
      <c r="C800" s="59"/>
      <c r="D800" s="59"/>
      <c r="E800" s="59"/>
      <c r="F800" s="59"/>
      <c r="G800" s="59"/>
      <c r="H800" s="59"/>
      <c r="I800" s="59"/>
    </row>
    <row r="801" spans="2:9" ht="13.5">
      <c r="B801" s="59"/>
      <c r="C801" s="59"/>
      <c r="D801" s="59"/>
      <c r="E801" s="59"/>
      <c r="F801" s="59"/>
      <c r="G801" s="59"/>
      <c r="H801" s="59"/>
      <c r="I801" s="59"/>
    </row>
    <row r="802" spans="2:9" ht="13.5">
      <c r="B802" s="59"/>
      <c r="C802" s="59"/>
      <c r="D802" s="59"/>
      <c r="E802" s="59"/>
      <c r="F802" s="59"/>
      <c r="G802" s="59"/>
      <c r="H802" s="59"/>
      <c r="I802" s="59"/>
    </row>
    <row r="803" spans="2:9" ht="13.5">
      <c r="B803" s="59"/>
      <c r="C803" s="59"/>
      <c r="D803" s="59"/>
      <c r="E803" s="59"/>
      <c r="F803" s="59"/>
      <c r="G803" s="59"/>
      <c r="H803" s="59"/>
      <c r="I803" s="59"/>
    </row>
    <row r="804" spans="2:9" ht="13.5">
      <c r="B804" s="59"/>
      <c r="C804" s="59"/>
      <c r="D804" s="59"/>
      <c r="E804" s="59"/>
      <c r="F804" s="59"/>
      <c r="G804" s="59"/>
      <c r="H804" s="59"/>
      <c r="I804" s="59"/>
    </row>
    <row r="805" spans="2:9" ht="13.5">
      <c r="B805" s="59"/>
      <c r="C805" s="59"/>
      <c r="D805" s="59"/>
      <c r="E805" s="59"/>
      <c r="F805" s="59"/>
      <c r="G805" s="59"/>
      <c r="H805" s="59"/>
      <c r="I805" s="59"/>
    </row>
    <row r="806" spans="2:9" ht="13.5">
      <c r="B806" s="59"/>
      <c r="C806" s="59"/>
      <c r="D806" s="59"/>
      <c r="E806" s="59"/>
      <c r="F806" s="59"/>
      <c r="G806" s="59"/>
      <c r="H806" s="59"/>
      <c r="I806" s="59"/>
    </row>
    <row r="807" spans="2:9" ht="13.5">
      <c r="B807" s="59"/>
      <c r="C807" s="59"/>
      <c r="D807" s="59"/>
      <c r="E807" s="59"/>
      <c r="F807" s="59"/>
      <c r="G807" s="59"/>
      <c r="H807" s="59"/>
      <c r="I807" s="59"/>
    </row>
    <row r="808" spans="2:9" ht="13.5">
      <c r="B808" s="59"/>
      <c r="C808" s="59"/>
      <c r="D808" s="59"/>
      <c r="E808" s="59"/>
      <c r="F808" s="59"/>
      <c r="G808" s="59"/>
      <c r="H808" s="59"/>
      <c r="I808" s="59"/>
    </row>
    <row r="809" spans="2:9" ht="13.5">
      <c r="B809" s="59"/>
      <c r="C809" s="59"/>
      <c r="D809" s="59"/>
      <c r="E809" s="59"/>
      <c r="F809" s="59"/>
      <c r="G809" s="59"/>
      <c r="H809" s="59"/>
      <c r="I809" s="59"/>
    </row>
    <row r="810" spans="2:9" ht="13.5">
      <c r="B810" s="59"/>
      <c r="C810" s="59"/>
      <c r="D810" s="59"/>
      <c r="E810" s="59"/>
      <c r="F810" s="59"/>
      <c r="G810" s="59"/>
      <c r="H810" s="59"/>
      <c r="I810" s="59"/>
    </row>
    <row r="811" spans="2:9" ht="13.5">
      <c r="B811" s="59"/>
      <c r="C811" s="59"/>
      <c r="D811" s="59"/>
      <c r="E811" s="59"/>
      <c r="F811" s="59"/>
      <c r="G811" s="59"/>
      <c r="H811" s="59"/>
      <c r="I811" s="59"/>
    </row>
    <row r="812" spans="2:9" ht="13.5">
      <c r="B812" s="59"/>
      <c r="C812" s="59"/>
      <c r="D812" s="59"/>
      <c r="E812" s="59"/>
      <c r="F812" s="59"/>
      <c r="G812" s="59"/>
      <c r="H812" s="59"/>
      <c r="I812" s="59"/>
    </row>
    <row r="813" spans="2:9" ht="13.5">
      <c r="B813" s="59"/>
      <c r="C813" s="59"/>
      <c r="D813" s="59"/>
      <c r="E813" s="59"/>
      <c r="F813" s="59"/>
      <c r="G813" s="59"/>
      <c r="H813" s="59"/>
      <c r="I813" s="59"/>
    </row>
    <row r="814" spans="2:9" ht="13.5">
      <c r="B814" s="59"/>
      <c r="C814" s="59"/>
      <c r="D814" s="59"/>
      <c r="E814" s="59"/>
      <c r="F814" s="59"/>
      <c r="G814" s="59"/>
      <c r="H814" s="59"/>
      <c r="I814" s="59"/>
    </row>
    <row r="815" spans="2:9" ht="13.5">
      <c r="B815" s="59"/>
      <c r="C815" s="59"/>
      <c r="D815" s="59"/>
      <c r="E815" s="59"/>
      <c r="F815" s="59"/>
      <c r="G815" s="59"/>
      <c r="H815" s="59"/>
      <c r="I815" s="59"/>
    </row>
    <row r="816" spans="2:9" ht="13.5">
      <c r="B816" s="59"/>
      <c r="C816" s="59"/>
      <c r="D816" s="59"/>
      <c r="E816" s="59"/>
      <c r="F816" s="59"/>
      <c r="G816" s="59"/>
      <c r="H816" s="59"/>
      <c r="I816" s="59"/>
    </row>
    <row r="817" spans="2:9" ht="13.5">
      <c r="B817" s="59"/>
      <c r="C817" s="59"/>
      <c r="D817" s="59"/>
      <c r="E817" s="59"/>
      <c r="F817" s="59"/>
      <c r="G817" s="59"/>
      <c r="H817" s="59"/>
      <c r="I817" s="59"/>
    </row>
    <row r="818" spans="2:9" ht="13.5">
      <c r="B818" s="59"/>
      <c r="C818" s="59"/>
      <c r="D818" s="59"/>
      <c r="E818" s="59"/>
      <c r="F818" s="59"/>
      <c r="G818" s="59"/>
      <c r="H818" s="59"/>
      <c r="I818" s="59"/>
    </row>
    <row r="819" spans="2:9" ht="13.5">
      <c r="B819" s="59"/>
      <c r="C819" s="59"/>
      <c r="D819" s="59"/>
      <c r="E819" s="59"/>
      <c r="F819" s="59"/>
      <c r="G819" s="59"/>
      <c r="H819" s="59"/>
      <c r="I819" s="59"/>
    </row>
    <row r="820" spans="2:9" ht="13.5">
      <c r="B820" s="59"/>
      <c r="C820" s="59"/>
      <c r="D820" s="59"/>
      <c r="E820" s="59"/>
      <c r="F820" s="59"/>
      <c r="G820" s="59"/>
      <c r="H820" s="59"/>
      <c r="I820" s="59"/>
    </row>
    <row r="821" spans="2:9" ht="13.5">
      <c r="B821" s="59"/>
      <c r="C821" s="59"/>
      <c r="D821" s="59"/>
      <c r="E821" s="59"/>
      <c r="F821" s="59"/>
      <c r="G821" s="59"/>
      <c r="H821" s="59"/>
      <c r="I821" s="59"/>
    </row>
    <row r="822" spans="2:9" ht="13.5">
      <c r="B822" s="59"/>
      <c r="C822" s="59"/>
      <c r="D822" s="59"/>
      <c r="E822" s="59"/>
      <c r="F822" s="59"/>
      <c r="G822" s="59"/>
      <c r="H822" s="59"/>
      <c r="I822" s="59"/>
    </row>
    <row r="823" spans="2:9" ht="13.5">
      <c r="B823" s="59"/>
      <c r="C823" s="59"/>
      <c r="D823" s="59"/>
      <c r="E823" s="59"/>
      <c r="F823" s="59"/>
      <c r="G823" s="59"/>
      <c r="H823" s="59"/>
      <c r="I823" s="59"/>
    </row>
    <row r="824" spans="2:9" ht="13.5">
      <c r="B824" s="59"/>
      <c r="C824" s="59"/>
      <c r="D824" s="59"/>
      <c r="E824" s="59"/>
      <c r="F824" s="59"/>
      <c r="G824" s="59"/>
      <c r="H824" s="59"/>
      <c r="I824" s="59"/>
    </row>
    <row r="825" spans="2:9" ht="13.5">
      <c r="B825" s="59"/>
      <c r="C825" s="59"/>
      <c r="D825" s="59"/>
      <c r="E825" s="59"/>
      <c r="F825" s="59"/>
      <c r="G825" s="59"/>
      <c r="H825" s="59"/>
      <c r="I825" s="59"/>
    </row>
    <row r="826" spans="2:9" ht="13.5">
      <c r="B826" s="59"/>
      <c r="C826" s="59"/>
      <c r="D826" s="59"/>
      <c r="E826" s="59"/>
      <c r="F826" s="59"/>
      <c r="G826" s="59"/>
      <c r="H826" s="59"/>
      <c r="I826" s="59"/>
    </row>
    <row r="827" spans="2:9" ht="13.5">
      <c r="B827" s="59"/>
      <c r="C827" s="59"/>
      <c r="D827" s="59"/>
      <c r="E827" s="59"/>
      <c r="F827" s="59"/>
      <c r="G827" s="59"/>
      <c r="H827" s="59"/>
      <c r="I827" s="59"/>
    </row>
    <row r="828" spans="2:9" ht="13.5">
      <c r="B828" s="59"/>
      <c r="C828" s="59"/>
      <c r="D828" s="59"/>
      <c r="E828" s="59"/>
      <c r="F828" s="59"/>
      <c r="G828" s="59"/>
      <c r="H828" s="59"/>
      <c r="I828" s="59"/>
    </row>
    <row r="829" spans="2:9" ht="13.5">
      <c r="B829" s="59"/>
      <c r="C829" s="59"/>
      <c r="D829" s="59"/>
      <c r="E829" s="59"/>
      <c r="F829" s="59"/>
      <c r="G829" s="59"/>
      <c r="H829" s="59"/>
      <c r="I829" s="59"/>
    </row>
    <row r="830" spans="2:9" ht="13.5">
      <c r="B830" s="59"/>
      <c r="C830" s="59"/>
      <c r="D830" s="59"/>
      <c r="E830" s="59"/>
      <c r="F830" s="59"/>
      <c r="G830" s="59"/>
      <c r="H830" s="59"/>
      <c r="I830" s="59"/>
    </row>
    <row r="831" spans="2:9" ht="13.5">
      <c r="B831" s="59"/>
      <c r="C831" s="59"/>
      <c r="D831" s="59"/>
      <c r="E831" s="59"/>
      <c r="F831" s="59"/>
      <c r="G831" s="59"/>
      <c r="H831" s="59"/>
      <c r="I831" s="59"/>
    </row>
    <row r="832" spans="2:9" ht="13.5">
      <c r="B832" s="59"/>
      <c r="C832" s="59"/>
      <c r="D832" s="59"/>
      <c r="E832" s="59"/>
      <c r="F832" s="59"/>
      <c r="G832" s="59"/>
      <c r="H832" s="59"/>
      <c r="I832" s="59"/>
    </row>
    <row r="833" spans="2:9" ht="13.5">
      <c r="B833" s="59"/>
      <c r="C833" s="59"/>
      <c r="D833" s="59"/>
      <c r="E833" s="59"/>
      <c r="F833" s="59"/>
      <c r="G833" s="59"/>
      <c r="H833" s="59"/>
      <c r="I833" s="59"/>
    </row>
    <row r="834" spans="2:9" ht="13.5">
      <c r="B834" s="59"/>
      <c r="C834" s="59"/>
      <c r="D834" s="59"/>
      <c r="E834" s="59"/>
      <c r="F834" s="59"/>
      <c r="G834" s="59"/>
      <c r="H834" s="59"/>
      <c r="I834" s="59"/>
    </row>
    <row r="835" spans="2:9" ht="13.5">
      <c r="B835" s="59"/>
      <c r="C835" s="59"/>
      <c r="D835" s="59"/>
      <c r="E835" s="59"/>
      <c r="F835" s="59"/>
      <c r="G835" s="59"/>
      <c r="H835" s="59"/>
      <c r="I835" s="59"/>
    </row>
    <row r="836" spans="2:9" ht="13.5">
      <c r="B836" s="59"/>
      <c r="C836" s="59"/>
      <c r="D836" s="59"/>
      <c r="E836" s="59"/>
      <c r="F836" s="59"/>
      <c r="G836" s="59"/>
      <c r="H836" s="59"/>
      <c r="I836" s="59"/>
    </row>
    <row r="837" spans="2:9" ht="13.5">
      <c r="B837" s="59"/>
      <c r="C837" s="59"/>
      <c r="D837" s="59"/>
      <c r="E837" s="59"/>
      <c r="F837" s="59"/>
      <c r="G837" s="59"/>
      <c r="H837" s="59"/>
      <c r="I837" s="59"/>
    </row>
    <row r="838" spans="2:9" ht="13.5">
      <c r="B838" s="59"/>
      <c r="C838" s="59"/>
      <c r="D838" s="59"/>
      <c r="E838" s="59"/>
      <c r="F838" s="59"/>
      <c r="G838" s="59"/>
      <c r="H838" s="59"/>
      <c r="I838" s="59"/>
    </row>
    <row r="839" spans="2:9" ht="13.5">
      <c r="B839" s="59"/>
      <c r="C839" s="59"/>
      <c r="D839" s="59"/>
      <c r="E839" s="59"/>
      <c r="F839" s="59"/>
      <c r="G839" s="59"/>
      <c r="H839" s="59"/>
      <c r="I839" s="59"/>
    </row>
    <row r="840" spans="2:9" ht="13.5">
      <c r="B840" s="59"/>
      <c r="C840" s="59"/>
      <c r="D840" s="59"/>
      <c r="E840" s="59"/>
      <c r="F840" s="59"/>
      <c r="G840" s="59"/>
      <c r="H840" s="59"/>
      <c r="I840" s="59"/>
    </row>
    <row r="841" spans="2:9" ht="13.5">
      <c r="B841" s="59"/>
      <c r="C841" s="59"/>
      <c r="D841" s="59"/>
      <c r="E841" s="59"/>
      <c r="F841" s="59"/>
      <c r="G841" s="59"/>
      <c r="H841" s="59"/>
      <c r="I841" s="59"/>
    </row>
    <row r="842" spans="2:9" ht="13.5">
      <c r="B842" s="59"/>
      <c r="C842" s="59"/>
      <c r="D842" s="59"/>
      <c r="E842" s="59"/>
      <c r="F842" s="59"/>
      <c r="G842" s="59"/>
      <c r="H842" s="59"/>
      <c r="I842" s="59"/>
    </row>
    <row r="843" spans="2:9" ht="13.5">
      <c r="B843" s="59"/>
      <c r="C843" s="59"/>
      <c r="D843" s="59"/>
      <c r="E843" s="59"/>
      <c r="F843" s="59"/>
      <c r="G843" s="59"/>
      <c r="H843" s="59"/>
      <c r="I843" s="59"/>
    </row>
    <row r="844" spans="2:9" ht="13.5">
      <c r="B844" s="59"/>
      <c r="C844" s="59"/>
      <c r="D844" s="59"/>
      <c r="E844" s="59"/>
      <c r="F844" s="59"/>
      <c r="G844" s="59"/>
      <c r="H844" s="59"/>
      <c r="I844" s="59"/>
    </row>
    <row r="845" spans="2:9" ht="13.5">
      <c r="B845" s="59"/>
      <c r="C845" s="59"/>
      <c r="D845" s="59"/>
      <c r="E845" s="59"/>
      <c r="F845" s="59"/>
      <c r="G845" s="59"/>
      <c r="H845" s="59"/>
      <c r="I845" s="59"/>
    </row>
    <row r="846" spans="2:9" ht="13.5">
      <c r="B846" s="59"/>
      <c r="C846" s="59"/>
      <c r="D846" s="59"/>
      <c r="E846" s="59"/>
      <c r="F846" s="59"/>
      <c r="G846" s="59"/>
      <c r="H846" s="59"/>
      <c r="I846" s="59"/>
    </row>
    <row r="847" spans="2:9" ht="13.5">
      <c r="B847" s="59"/>
      <c r="C847" s="59"/>
      <c r="D847" s="59"/>
      <c r="E847" s="59"/>
      <c r="F847" s="59"/>
      <c r="G847" s="59"/>
      <c r="H847" s="59"/>
      <c r="I847" s="59"/>
    </row>
    <row r="848" spans="2:9" ht="13.5">
      <c r="B848" s="59"/>
      <c r="C848" s="59"/>
      <c r="D848" s="59"/>
      <c r="E848" s="59"/>
      <c r="F848" s="59"/>
      <c r="G848" s="59"/>
      <c r="H848" s="59"/>
      <c r="I848" s="59"/>
    </row>
    <row r="849" spans="2:9" ht="13.5">
      <c r="B849" s="59"/>
      <c r="C849" s="59"/>
      <c r="D849" s="59"/>
      <c r="E849" s="59"/>
      <c r="F849" s="59"/>
      <c r="G849" s="59"/>
      <c r="H849" s="59"/>
      <c r="I849" s="59"/>
    </row>
    <row r="850" spans="2:9" ht="13.5">
      <c r="B850" s="59"/>
      <c r="C850" s="59"/>
      <c r="D850" s="59"/>
      <c r="E850" s="59"/>
      <c r="F850" s="59"/>
      <c r="G850" s="59"/>
      <c r="H850" s="59"/>
      <c r="I850" s="59"/>
    </row>
    <row r="851" spans="2:9" ht="13.5">
      <c r="B851" s="59"/>
      <c r="C851" s="59"/>
      <c r="D851" s="59"/>
      <c r="E851" s="59"/>
      <c r="F851" s="59"/>
      <c r="G851" s="59"/>
      <c r="H851" s="59"/>
      <c r="I851" s="59"/>
    </row>
    <row r="852" spans="2:9" ht="13.5">
      <c r="B852" s="59"/>
      <c r="C852" s="59"/>
      <c r="D852" s="59"/>
      <c r="E852" s="59"/>
      <c r="F852" s="59"/>
      <c r="G852" s="59"/>
      <c r="H852" s="59"/>
      <c r="I852" s="59"/>
    </row>
    <row r="853" spans="2:9" ht="13.5">
      <c r="B853" s="59"/>
      <c r="C853" s="59"/>
      <c r="D853" s="59"/>
      <c r="E853" s="59"/>
      <c r="F853" s="59"/>
      <c r="G853" s="59"/>
      <c r="H853" s="59"/>
      <c r="I853" s="59"/>
    </row>
    <row r="854" spans="2:9" ht="13.5">
      <c r="B854" s="59"/>
      <c r="C854" s="59"/>
      <c r="D854" s="59"/>
      <c r="E854" s="59"/>
      <c r="F854" s="59"/>
      <c r="G854" s="59"/>
      <c r="H854" s="59"/>
      <c r="I854" s="59"/>
    </row>
    <row r="855" spans="2:9" ht="13.5">
      <c r="B855" s="59"/>
      <c r="C855" s="59"/>
      <c r="D855" s="59"/>
      <c r="E855" s="59"/>
      <c r="F855" s="59"/>
      <c r="G855" s="59"/>
      <c r="H855" s="59"/>
      <c r="I855" s="59"/>
    </row>
    <row r="856" spans="2:9" ht="13.5">
      <c r="B856" s="59"/>
      <c r="C856" s="59"/>
      <c r="D856" s="59"/>
      <c r="E856" s="59"/>
      <c r="F856" s="59"/>
      <c r="G856" s="59"/>
      <c r="H856" s="59"/>
      <c r="I856" s="59"/>
    </row>
    <row r="857" spans="2:9" ht="13.5">
      <c r="B857" s="59"/>
      <c r="C857" s="59"/>
      <c r="D857" s="59"/>
      <c r="E857" s="59"/>
      <c r="F857" s="59"/>
      <c r="G857" s="59"/>
      <c r="H857" s="59"/>
      <c r="I857" s="59"/>
    </row>
    <row r="858" spans="2:9" ht="13.5">
      <c r="B858" s="59"/>
      <c r="C858" s="59"/>
      <c r="D858" s="59"/>
      <c r="E858" s="59"/>
      <c r="F858" s="59"/>
      <c r="G858" s="59"/>
      <c r="H858" s="59"/>
      <c r="I858" s="59"/>
    </row>
    <row r="859" spans="2:9" ht="13.5">
      <c r="B859" s="59"/>
      <c r="C859" s="59"/>
      <c r="D859" s="59"/>
      <c r="E859" s="59"/>
      <c r="F859" s="59"/>
      <c r="G859" s="59"/>
      <c r="H859" s="59"/>
      <c r="I859" s="59"/>
    </row>
    <row r="860" spans="2:9" ht="13.5">
      <c r="B860" s="59"/>
      <c r="C860" s="59"/>
      <c r="D860" s="59"/>
      <c r="E860" s="59"/>
      <c r="F860" s="59"/>
      <c r="G860" s="59"/>
      <c r="H860" s="59"/>
      <c r="I860" s="59"/>
    </row>
    <row r="861" spans="2:9" ht="13.5">
      <c r="B861" s="59"/>
      <c r="C861" s="59"/>
      <c r="D861" s="59"/>
      <c r="E861" s="59"/>
      <c r="F861" s="59"/>
      <c r="G861" s="59"/>
      <c r="H861" s="59"/>
      <c r="I861" s="59"/>
    </row>
    <row r="862" spans="2:9" ht="13.5">
      <c r="B862" s="59"/>
      <c r="C862" s="59"/>
      <c r="D862" s="59"/>
      <c r="E862" s="59"/>
      <c r="F862" s="59"/>
      <c r="G862" s="59"/>
      <c r="H862" s="59"/>
      <c r="I862" s="59"/>
    </row>
    <row r="863" spans="2:9" ht="13.5">
      <c r="B863" s="59"/>
      <c r="C863" s="59"/>
      <c r="D863" s="59"/>
      <c r="E863" s="59"/>
      <c r="F863" s="59"/>
      <c r="G863" s="59"/>
      <c r="H863" s="59"/>
      <c r="I863" s="59"/>
    </row>
    <row r="864" spans="2:9" ht="13.5">
      <c r="B864" s="59"/>
      <c r="C864" s="59"/>
      <c r="D864" s="59"/>
      <c r="E864" s="59"/>
      <c r="F864" s="59"/>
      <c r="G864" s="59"/>
      <c r="H864" s="59"/>
      <c r="I864" s="59"/>
    </row>
    <row r="865" spans="2:9" ht="13.5">
      <c r="B865" s="59"/>
      <c r="C865" s="59"/>
      <c r="D865" s="59"/>
      <c r="E865" s="59"/>
      <c r="F865" s="59"/>
      <c r="G865" s="59"/>
      <c r="H865" s="59"/>
      <c r="I865" s="59"/>
    </row>
    <row r="866" spans="2:9" ht="13.5">
      <c r="B866" s="59"/>
      <c r="C866" s="59"/>
      <c r="D866" s="59"/>
      <c r="E866" s="59"/>
      <c r="F866" s="59"/>
      <c r="G866" s="59"/>
      <c r="H866" s="59"/>
      <c r="I866" s="59"/>
    </row>
    <row r="867" spans="2:9" ht="13.5">
      <c r="B867" s="59"/>
      <c r="C867" s="59"/>
      <c r="D867" s="59"/>
      <c r="E867" s="59"/>
      <c r="F867" s="59"/>
      <c r="G867" s="59"/>
      <c r="H867" s="59"/>
      <c r="I867" s="59"/>
    </row>
    <row r="868" spans="2:9" ht="13.5">
      <c r="B868" s="59"/>
      <c r="C868" s="59"/>
      <c r="D868" s="59"/>
      <c r="E868" s="59"/>
      <c r="F868" s="59"/>
      <c r="G868" s="59"/>
      <c r="H868" s="59"/>
      <c r="I868" s="59"/>
    </row>
    <row r="869" spans="2:9" ht="13.5">
      <c r="B869" s="59"/>
      <c r="C869" s="59"/>
      <c r="D869" s="59"/>
      <c r="E869" s="59"/>
      <c r="F869" s="59"/>
      <c r="G869" s="59"/>
      <c r="H869" s="59"/>
      <c r="I869" s="59"/>
    </row>
    <row r="870" spans="2:9" ht="13.5">
      <c r="B870" s="59"/>
      <c r="C870" s="59"/>
      <c r="D870" s="59"/>
      <c r="E870" s="59"/>
      <c r="F870" s="59"/>
      <c r="G870" s="59"/>
      <c r="H870" s="59"/>
      <c r="I870" s="59"/>
    </row>
    <row r="871" spans="2:9" ht="13.5">
      <c r="B871" s="59"/>
      <c r="C871" s="59"/>
      <c r="D871" s="59"/>
      <c r="E871" s="59"/>
      <c r="F871" s="59"/>
      <c r="G871" s="59"/>
      <c r="H871" s="59"/>
      <c r="I871" s="59"/>
    </row>
    <row r="872" spans="2:9" ht="13.5">
      <c r="B872" s="59"/>
      <c r="C872" s="59"/>
      <c r="D872" s="59"/>
      <c r="E872" s="59"/>
      <c r="F872" s="59"/>
      <c r="G872" s="59"/>
      <c r="H872" s="59"/>
      <c r="I872" s="59"/>
    </row>
    <row r="873" spans="2:9" ht="13.5">
      <c r="B873" s="59"/>
      <c r="C873" s="59"/>
      <c r="D873" s="59"/>
      <c r="E873" s="59"/>
      <c r="F873" s="59"/>
      <c r="G873" s="59"/>
      <c r="H873" s="59"/>
      <c r="I873" s="59"/>
    </row>
    <row r="874" spans="2:9" ht="13.5">
      <c r="B874" s="59"/>
      <c r="C874" s="59"/>
      <c r="D874" s="59"/>
      <c r="E874" s="59"/>
      <c r="F874" s="59"/>
      <c r="G874" s="59"/>
      <c r="H874" s="59"/>
      <c r="I874" s="59"/>
    </row>
    <row r="875" spans="2:9" ht="13.5">
      <c r="B875" s="59"/>
      <c r="C875" s="59"/>
      <c r="D875" s="59"/>
      <c r="E875" s="59"/>
      <c r="F875" s="59"/>
      <c r="G875" s="59"/>
      <c r="H875" s="59"/>
      <c r="I875" s="59"/>
    </row>
    <row r="876" spans="2:9" ht="13.5">
      <c r="B876" s="59"/>
      <c r="C876" s="59"/>
      <c r="D876" s="59"/>
      <c r="E876" s="59"/>
      <c r="F876" s="59"/>
      <c r="G876" s="59"/>
      <c r="H876" s="59"/>
      <c r="I876" s="59"/>
    </row>
    <row r="877" spans="2:9" ht="13.5">
      <c r="B877" s="59"/>
      <c r="C877" s="59"/>
      <c r="D877" s="59"/>
      <c r="E877" s="59"/>
      <c r="F877" s="59"/>
      <c r="G877" s="59"/>
      <c r="H877" s="59"/>
      <c r="I877" s="59"/>
    </row>
    <row r="878" spans="2:9" ht="13.5">
      <c r="B878" s="59"/>
      <c r="C878" s="59"/>
      <c r="D878" s="59"/>
      <c r="E878" s="59"/>
      <c r="F878" s="59"/>
      <c r="G878" s="59"/>
      <c r="H878" s="59"/>
      <c r="I878" s="59"/>
    </row>
    <row r="879" spans="2:9" ht="13.5">
      <c r="B879" s="59"/>
      <c r="C879" s="59"/>
      <c r="D879" s="59"/>
      <c r="E879" s="59"/>
      <c r="F879" s="59"/>
      <c r="G879" s="59"/>
      <c r="H879" s="59"/>
      <c r="I879" s="59"/>
    </row>
    <row r="880" spans="2:9" ht="13.5">
      <c r="B880" s="59"/>
      <c r="C880" s="59"/>
      <c r="D880" s="59"/>
      <c r="E880" s="59"/>
      <c r="F880" s="59"/>
      <c r="G880" s="59"/>
      <c r="H880" s="59"/>
      <c r="I880" s="59"/>
    </row>
    <row r="881" spans="2:9" ht="13.5">
      <c r="B881" s="59"/>
      <c r="C881" s="59"/>
      <c r="D881" s="59"/>
      <c r="E881" s="59"/>
      <c r="F881" s="59"/>
      <c r="G881" s="59"/>
      <c r="H881" s="59"/>
      <c r="I881" s="59"/>
    </row>
    <row r="882" spans="2:9" ht="13.5">
      <c r="B882" s="59"/>
      <c r="C882" s="59"/>
      <c r="D882" s="59"/>
      <c r="E882" s="59"/>
      <c r="F882" s="59"/>
      <c r="G882" s="59"/>
      <c r="H882" s="59"/>
      <c r="I882" s="59"/>
    </row>
    <row r="883" spans="2:9" ht="13.5">
      <c r="B883" s="59"/>
      <c r="C883" s="59"/>
      <c r="D883" s="59"/>
      <c r="E883" s="59"/>
      <c r="F883" s="59"/>
      <c r="G883" s="59"/>
      <c r="H883" s="59"/>
      <c r="I883" s="59"/>
    </row>
    <row r="884" spans="2:9" ht="13.5">
      <c r="B884" s="59"/>
      <c r="C884" s="59"/>
      <c r="D884" s="59"/>
      <c r="E884" s="59"/>
      <c r="F884" s="59"/>
      <c r="G884" s="59"/>
      <c r="H884" s="59"/>
      <c r="I884" s="59"/>
    </row>
    <row r="885" spans="2:9" ht="13.5">
      <c r="B885" s="59"/>
      <c r="C885" s="59"/>
      <c r="D885" s="59"/>
      <c r="E885" s="59"/>
      <c r="F885" s="59"/>
      <c r="G885" s="59"/>
      <c r="H885" s="59"/>
      <c r="I885" s="59"/>
    </row>
    <row r="886" spans="2:9" ht="13.5">
      <c r="B886" s="59"/>
      <c r="C886" s="59"/>
      <c r="D886" s="59"/>
      <c r="E886" s="59"/>
      <c r="F886" s="59"/>
      <c r="G886" s="59"/>
      <c r="H886" s="59"/>
      <c r="I886" s="59"/>
    </row>
    <row r="887" spans="2:9" ht="13.5">
      <c r="B887" s="59"/>
      <c r="C887" s="59"/>
      <c r="D887" s="59"/>
      <c r="E887" s="59"/>
      <c r="F887" s="59"/>
      <c r="G887" s="59"/>
      <c r="H887" s="59"/>
      <c r="I887" s="59"/>
    </row>
    <row r="888" spans="2:9" ht="13.5">
      <c r="B888" s="59"/>
      <c r="C888" s="59"/>
      <c r="D888" s="59"/>
      <c r="E888" s="59"/>
      <c r="F888" s="59"/>
      <c r="G888" s="59"/>
      <c r="H888" s="59"/>
      <c r="I888" s="59"/>
    </row>
    <row r="889" spans="2:9" ht="13.5">
      <c r="B889" s="59"/>
      <c r="C889" s="59"/>
      <c r="D889" s="59"/>
      <c r="E889" s="59"/>
      <c r="F889" s="59"/>
      <c r="G889" s="59"/>
      <c r="H889" s="59"/>
      <c r="I889" s="59"/>
    </row>
    <row r="890" spans="2:9" ht="13.5">
      <c r="B890" s="59"/>
      <c r="C890" s="59"/>
      <c r="D890" s="59"/>
      <c r="E890" s="59"/>
      <c r="F890" s="59"/>
      <c r="G890" s="59"/>
      <c r="H890" s="59"/>
      <c r="I890" s="59"/>
    </row>
    <row r="891" spans="2:9" ht="13.5">
      <c r="B891" s="59"/>
      <c r="C891" s="59"/>
      <c r="D891" s="59"/>
      <c r="E891" s="59"/>
      <c r="F891" s="59"/>
      <c r="G891" s="59"/>
      <c r="H891" s="59"/>
      <c r="I891" s="59"/>
    </row>
    <row r="892" spans="2:9" ht="13.5">
      <c r="B892" s="59"/>
      <c r="C892" s="59"/>
      <c r="D892" s="59"/>
      <c r="E892" s="59"/>
      <c r="F892" s="59"/>
      <c r="G892" s="59"/>
      <c r="H892" s="59"/>
      <c r="I892" s="59"/>
    </row>
    <row r="893" spans="2:9" ht="13.5">
      <c r="B893" s="59"/>
      <c r="C893" s="59"/>
      <c r="D893" s="59"/>
      <c r="E893" s="59"/>
      <c r="F893" s="59"/>
      <c r="G893" s="59"/>
      <c r="H893" s="59"/>
      <c r="I893" s="59"/>
    </row>
    <row r="894" spans="2:9" ht="13.5">
      <c r="B894" s="59"/>
      <c r="C894" s="59"/>
      <c r="D894" s="59"/>
      <c r="E894" s="59"/>
      <c r="F894" s="59"/>
      <c r="G894" s="59"/>
      <c r="H894" s="59"/>
      <c r="I894" s="59"/>
    </row>
    <row r="895" spans="2:9" ht="13.5">
      <c r="B895" s="59"/>
      <c r="C895" s="59"/>
      <c r="D895" s="59"/>
      <c r="E895" s="59"/>
      <c r="F895" s="59"/>
      <c r="G895" s="59"/>
      <c r="H895" s="59"/>
      <c r="I895" s="59"/>
    </row>
    <row r="896" spans="2:9" ht="13.5">
      <c r="B896" s="59"/>
      <c r="C896" s="59"/>
      <c r="D896" s="59"/>
      <c r="E896" s="59"/>
      <c r="F896" s="59"/>
      <c r="G896" s="59"/>
      <c r="H896" s="59"/>
      <c r="I896" s="59"/>
    </row>
    <row r="897" spans="2:9" ht="13.5">
      <c r="B897" s="59"/>
      <c r="C897" s="59"/>
      <c r="D897" s="59"/>
      <c r="E897" s="59"/>
      <c r="F897" s="59"/>
      <c r="G897" s="59"/>
      <c r="H897" s="59"/>
      <c r="I897" s="59"/>
    </row>
    <row r="898" spans="2:9" ht="13.5">
      <c r="B898" s="59"/>
      <c r="C898" s="59"/>
      <c r="D898" s="59"/>
      <c r="E898" s="59"/>
      <c r="F898" s="59"/>
      <c r="G898" s="59"/>
      <c r="H898" s="59"/>
      <c r="I898" s="59"/>
    </row>
    <row r="899" spans="2:9" ht="13.5">
      <c r="B899" s="59"/>
      <c r="C899" s="59"/>
      <c r="D899" s="59"/>
      <c r="E899" s="59"/>
      <c r="F899" s="59"/>
      <c r="G899" s="59"/>
      <c r="H899" s="59"/>
      <c r="I899" s="59"/>
    </row>
    <row r="900" spans="2:9" ht="13.5">
      <c r="B900" s="59"/>
      <c r="C900" s="59"/>
      <c r="D900" s="59"/>
      <c r="E900" s="59"/>
      <c r="F900" s="59"/>
      <c r="G900" s="59"/>
      <c r="H900" s="59"/>
      <c r="I900" s="59"/>
    </row>
    <row r="901" spans="2:9" ht="13.5">
      <c r="B901" s="59"/>
      <c r="C901" s="59"/>
      <c r="D901" s="59"/>
      <c r="E901" s="59"/>
      <c r="F901" s="59"/>
      <c r="G901" s="59"/>
      <c r="H901" s="59"/>
      <c r="I901" s="59"/>
    </row>
    <row r="902" spans="2:9" ht="13.5">
      <c r="B902" s="59"/>
      <c r="C902" s="59"/>
      <c r="D902" s="59"/>
      <c r="E902" s="59"/>
      <c r="F902" s="59"/>
      <c r="G902" s="59"/>
      <c r="H902" s="59"/>
      <c r="I902" s="59"/>
    </row>
    <row r="903" spans="2:9" ht="13.5">
      <c r="B903" s="59"/>
      <c r="C903" s="59"/>
      <c r="D903" s="59"/>
      <c r="E903" s="59"/>
      <c r="F903" s="59"/>
      <c r="G903" s="59"/>
      <c r="H903" s="59"/>
      <c r="I903" s="59"/>
    </row>
    <row r="904" spans="2:9" ht="13.5">
      <c r="B904" s="59"/>
      <c r="C904" s="59"/>
      <c r="D904" s="59"/>
      <c r="E904" s="59"/>
      <c r="F904" s="59"/>
      <c r="G904" s="59"/>
      <c r="H904" s="59"/>
      <c r="I904" s="59"/>
    </row>
    <row r="905" spans="2:9" ht="13.5">
      <c r="B905" s="59"/>
      <c r="C905" s="59"/>
      <c r="D905" s="59"/>
      <c r="E905" s="59"/>
      <c r="F905" s="59"/>
      <c r="G905" s="59"/>
      <c r="H905" s="59"/>
      <c r="I905" s="59"/>
    </row>
    <row r="906" spans="2:9" ht="13.5">
      <c r="B906" s="59"/>
      <c r="C906" s="59"/>
      <c r="D906" s="59"/>
      <c r="E906" s="59"/>
      <c r="F906" s="59"/>
      <c r="G906" s="59"/>
      <c r="H906" s="59"/>
      <c r="I906" s="59"/>
    </row>
    <row r="907" spans="2:9" ht="13.5">
      <c r="B907" s="59"/>
      <c r="C907" s="59"/>
      <c r="D907" s="59"/>
      <c r="E907" s="59"/>
      <c r="F907" s="59"/>
      <c r="G907" s="59"/>
      <c r="H907" s="59"/>
      <c r="I907" s="59"/>
    </row>
    <row r="908" spans="2:9" ht="13.5">
      <c r="B908" s="59"/>
      <c r="C908" s="59"/>
      <c r="D908" s="59"/>
      <c r="E908" s="59"/>
      <c r="F908" s="59"/>
      <c r="G908" s="59"/>
      <c r="H908" s="59"/>
      <c r="I908" s="59"/>
    </row>
    <row r="909" spans="2:9" ht="13.5">
      <c r="B909" s="59"/>
      <c r="C909" s="59"/>
      <c r="D909" s="59"/>
      <c r="E909" s="59"/>
      <c r="F909" s="59"/>
      <c r="G909" s="59"/>
      <c r="H909" s="59"/>
      <c r="I909" s="59"/>
    </row>
    <row r="910" spans="2:9" ht="13.5">
      <c r="B910" s="59"/>
      <c r="C910" s="59"/>
      <c r="D910" s="59"/>
      <c r="E910" s="59"/>
      <c r="F910" s="59"/>
      <c r="G910" s="59"/>
      <c r="H910" s="59"/>
      <c r="I910" s="59"/>
    </row>
    <row r="911" spans="2:9" ht="13.5">
      <c r="B911" s="59"/>
      <c r="C911" s="59"/>
      <c r="D911" s="59"/>
      <c r="E911" s="59"/>
      <c r="F911" s="59"/>
      <c r="G911" s="59"/>
      <c r="H911" s="59"/>
      <c r="I911" s="59"/>
    </row>
    <row r="912" spans="2:9" ht="13.5">
      <c r="B912" s="59"/>
      <c r="C912" s="59"/>
      <c r="D912" s="59"/>
      <c r="E912" s="59"/>
      <c r="F912" s="59"/>
      <c r="G912" s="59"/>
      <c r="H912" s="59"/>
      <c r="I912" s="59"/>
    </row>
    <row r="913" spans="2:9" ht="13.5">
      <c r="B913" s="59"/>
      <c r="C913" s="59"/>
      <c r="D913" s="59"/>
      <c r="E913" s="59"/>
      <c r="F913" s="59"/>
      <c r="G913" s="59"/>
      <c r="H913" s="59"/>
      <c r="I913" s="59"/>
    </row>
    <row r="914" spans="2:9" ht="13.5">
      <c r="B914" s="59"/>
      <c r="C914" s="59"/>
      <c r="D914" s="59"/>
      <c r="E914" s="59"/>
      <c r="F914" s="59"/>
      <c r="G914" s="59"/>
      <c r="H914" s="59"/>
      <c r="I914" s="59"/>
    </row>
    <row r="915" spans="2:9" ht="13.5">
      <c r="B915" s="59"/>
      <c r="C915" s="59"/>
      <c r="D915" s="59"/>
      <c r="E915" s="59"/>
      <c r="F915" s="59"/>
      <c r="G915" s="59"/>
      <c r="H915" s="59"/>
      <c r="I915" s="59"/>
    </row>
    <row r="916" spans="2:9" ht="13.5">
      <c r="B916" s="59"/>
      <c r="C916" s="59"/>
      <c r="D916" s="59"/>
      <c r="E916" s="59"/>
      <c r="F916" s="59"/>
      <c r="G916" s="59"/>
      <c r="H916" s="59"/>
      <c r="I916" s="59"/>
    </row>
    <row r="917" spans="2:9" ht="13.5">
      <c r="B917" s="59"/>
      <c r="C917" s="59"/>
      <c r="D917" s="59"/>
      <c r="E917" s="59"/>
      <c r="F917" s="59"/>
      <c r="G917" s="59"/>
      <c r="H917" s="59"/>
      <c r="I917" s="59"/>
    </row>
    <row r="918" spans="2:9" ht="13.5">
      <c r="B918" s="59"/>
      <c r="C918" s="59"/>
      <c r="D918" s="59"/>
      <c r="E918" s="59"/>
      <c r="F918" s="59"/>
      <c r="G918" s="59"/>
      <c r="H918" s="59"/>
      <c r="I918" s="59"/>
    </row>
    <row r="919" spans="2:9" ht="13.5">
      <c r="B919" s="59"/>
      <c r="C919" s="59"/>
      <c r="D919" s="59"/>
      <c r="E919" s="59"/>
      <c r="F919" s="59"/>
      <c r="G919" s="59"/>
      <c r="H919" s="59"/>
      <c r="I919" s="59"/>
    </row>
    <row r="920" spans="2:9" ht="13.5">
      <c r="B920" s="59"/>
      <c r="C920" s="59"/>
      <c r="D920" s="59"/>
      <c r="E920" s="59"/>
      <c r="F920" s="59"/>
      <c r="G920" s="59"/>
      <c r="H920" s="59"/>
      <c r="I920" s="59"/>
    </row>
    <row r="921" spans="2:9" ht="13.5">
      <c r="B921" s="59"/>
      <c r="C921" s="59"/>
      <c r="D921" s="59"/>
      <c r="E921" s="59"/>
      <c r="F921" s="59"/>
      <c r="G921" s="59"/>
      <c r="H921" s="59"/>
      <c r="I921" s="59"/>
    </row>
    <row r="922" spans="2:9" ht="13.5">
      <c r="B922" s="59"/>
      <c r="C922" s="59"/>
      <c r="D922" s="59"/>
      <c r="E922" s="59"/>
      <c r="F922" s="59"/>
      <c r="G922" s="59"/>
      <c r="H922" s="59"/>
      <c r="I922" s="59"/>
    </row>
    <row r="923" spans="2:9" ht="13.5">
      <c r="B923" s="59"/>
      <c r="C923" s="59"/>
      <c r="D923" s="59"/>
      <c r="E923" s="59"/>
      <c r="F923" s="59"/>
      <c r="G923" s="59"/>
      <c r="H923" s="59"/>
      <c r="I923" s="59"/>
    </row>
    <row r="924" spans="2:9" ht="13.5">
      <c r="B924" s="59"/>
      <c r="C924" s="59"/>
      <c r="D924" s="59"/>
      <c r="E924" s="59"/>
      <c r="F924" s="59"/>
      <c r="G924" s="59"/>
      <c r="H924" s="59"/>
      <c r="I924" s="59"/>
    </row>
    <row r="925" spans="2:9" ht="13.5">
      <c r="B925" s="59"/>
      <c r="C925" s="59"/>
      <c r="D925" s="59"/>
      <c r="E925" s="59"/>
      <c r="F925" s="59"/>
      <c r="G925" s="59"/>
      <c r="H925" s="59"/>
      <c r="I925" s="59"/>
    </row>
    <row r="926" spans="2:9" ht="13.5">
      <c r="B926" s="59"/>
      <c r="C926" s="59"/>
      <c r="D926" s="59"/>
      <c r="E926" s="59"/>
      <c r="F926" s="59"/>
      <c r="G926" s="59"/>
      <c r="H926" s="59"/>
      <c r="I926" s="59"/>
    </row>
    <row r="927" spans="2:9" ht="13.5">
      <c r="B927" s="59"/>
      <c r="C927" s="59"/>
      <c r="D927" s="59"/>
      <c r="E927" s="59"/>
      <c r="F927" s="59"/>
      <c r="G927" s="59"/>
      <c r="H927" s="59"/>
      <c r="I927" s="59"/>
    </row>
    <row r="928" spans="2:9" ht="13.5">
      <c r="B928" s="59"/>
      <c r="C928" s="59"/>
      <c r="D928" s="59"/>
      <c r="E928" s="59"/>
      <c r="F928" s="59"/>
      <c r="G928" s="59"/>
      <c r="H928" s="59"/>
      <c r="I928" s="59"/>
    </row>
    <row r="929" spans="2:9" ht="13.5">
      <c r="B929" s="59"/>
      <c r="C929" s="59"/>
      <c r="D929" s="59"/>
      <c r="E929" s="59"/>
      <c r="F929" s="59"/>
      <c r="G929" s="59"/>
      <c r="H929" s="59"/>
      <c r="I929" s="59"/>
    </row>
    <row r="930" spans="2:9" ht="13.5">
      <c r="B930" s="59"/>
      <c r="C930" s="59"/>
      <c r="D930" s="59"/>
      <c r="E930" s="59"/>
      <c r="F930" s="59"/>
      <c r="G930" s="59"/>
      <c r="H930" s="59"/>
      <c r="I930" s="59"/>
    </row>
    <row r="931" spans="2:9" ht="13.5">
      <c r="B931" s="59"/>
      <c r="C931" s="59"/>
      <c r="D931" s="59"/>
      <c r="E931" s="59"/>
      <c r="F931" s="59"/>
      <c r="G931" s="59"/>
      <c r="H931" s="59"/>
      <c r="I931" s="59"/>
    </row>
    <row r="932" spans="2:9" ht="13.5">
      <c r="B932" s="59"/>
      <c r="C932" s="59"/>
      <c r="D932" s="59"/>
      <c r="E932" s="59"/>
      <c r="F932" s="59"/>
      <c r="G932" s="59"/>
      <c r="H932" s="59"/>
      <c r="I932" s="59"/>
    </row>
    <row r="933" spans="2:9" ht="13.5">
      <c r="B933" s="59"/>
      <c r="C933" s="59"/>
      <c r="D933" s="59"/>
      <c r="E933" s="59"/>
      <c r="F933" s="59"/>
      <c r="G933" s="59"/>
      <c r="H933" s="59"/>
      <c r="I933" s="59"/>
    </row>
    <row r="934" spans="2:9" ht="13.5">
      <c r="B934" s="59"/>
      <c r="C934" s="59"/>
      <c r="D934" s="59"/>
      <c r="E934" s="59"/>
      <c r="F934" s="59"/>
      <c r="G934" s="59"/>
      <c r="H934" s="59"/>
      <c r="I934" s="59"/>
    </row>
    <row r="935" spans="2:9" ht="13.5">
      <c r="B935" s="59"/>
      <c r="C935" s="59"/>
      <c r="D935" s="59"/>
      <c r="E935" s="59"/>
      <c r="F935" s="59"/>
      <c r="G935" s="59"/>
      <c r="H935" s="59"/>
      <c r="I935" s="59"/>
    </row>
    <row r="936" spans="2:9" ht="13.5">
      <c r="B936" s="59"/>
      <c r="C936" s="59"/>
      <c r="D936" s="59"/>
      <c r="E936" s="59"/>
      <c r="F936" s="59"/>
      <c r="G936" s="59"/>
      <c r="H936" s="59"/>
      <c r="I936" s="59"/>
    </row>
    <row r="937" spans="2:9" ht="13.5">
      <c r="B937" s="59"/>
      <c r="C937" s="59"/>
      <c r="D937" s="59"/>
      <c r="E937" s="59"/>
      <c r="F937" s="59"/>
      <c r="G937" s="59"/>
      <c r="H937" s="59"/>
      <c r="I937" s="59"/>
    </row>
    <row r="938" spans="2:9" ht="13.5">
      <c r="B938" s="59"/>
      <c r="C938" s="59"/>
      <c r="D938" s="59"/>
      <c r="E938" s="59"/>
      <c r="F938" s="59"/>
      <c r="G938" s="59"/>
      <c r="H938" s="59"/>
      <c r="I938" s="59"/>
    </row>
    <row r="939" spans="2:9" ht="13.5">
      <c r="B939" s="59"/>
      <c r="C939" s="59"/>
      <c r="D939" s="59"/>
      <c r="E939" s="59"/>
      <c r="F939" s="59"/>
      <c r="G939" s="59"/>
      <c r="H939" s="59"/>
      <c r="I939" s="59"/>
    </row>
    <row r="940" spans="2:9" ht="13.5">
      <c r="B940" s="59"/>
      <c r="C940" s="59"/>
      <c r="D940" s="59"/>
      <c r="E940" s="59"/>
      <c r="F940" s="59"/>
      <c r="G940" s="59"/>
      <c r="H940" s="59"/>
      <c r="I940" s="59"/>
    </row>
    <row r="941" spans="2:9" ht="13.5">
      <c r="B941" s="59"/>
      <c r="C941" s="59"/>
      <c r="D941" s="59"/>
      <c r="E941" s="59"/>
      <c r="F941" s="59"/>
      <c r="G941" s="59"/>
      <c r="H941" s="59"/>
      <c r="I941" s="59"/>
    </row>
    <row r="942" spans="2:9" ht="13.5">
      <c r="B942" s="59"/>
      <c r="C942" s="59"/>
      <c r="D942" s="59"/>
      <c r="E942" s="59"/>
      <c r="F942" s="59"/>
      <c r="G942" s="59"/>
      <c r="H942" s="59"/>
      <c r="I942" s="59"/>
    </row>
    <row r="943" spans="2:9" ht="13.5">
      <c r="B943" s="59"/>
      <c r="C943" s="59"/>
      <c r="D943" s="59"/>
      <c r="E943" s="59"/>
      <c r="F943" s="59"/>
      <c r="G943" s="59"/>
      <c r="H943" s="59"/>
      <c r="I943" s="59"/>
    </row>
    <row r="944" spans="2:9" ht="13.5">
      <c r="B944" s="59"/>
      <c r="C944" s="59"/>
      <c r="D944" s="59"/>
      <c r="E944" s="59"/>
      <c r="F944" s="59"/>
      <c r="G944" s="59"/>
      <c r="H944" s="59"/>
      <c r="I944" s="59"/>
    </row>
    <row r="945" spans="2:9" ht="13.5">
      <c r="B945" s="59"/>
      <c r="C945" s="59"/>
      <c r="D945" s="59"/>
      <c r="E945" s="59"/>
      <c r="F945" s="59"/>
      <c r="G945" s="59"/>
      <c r="H945" s="59"/>
      <c r="I945" s="59"/>
    </row>
    <row r="946" spans="2:9" ht="13.5">
      <c r="B946" s="59"/>
      <c r="C946" s="59"/>
      <c r="D946" s="59"/>
      <c r="E946" s="59"/>
      <c r="F946" s="59"/>
      <c r="G946" s="59"/>
      <c r="H946" s="59"/>
      <c r="I946" s="59"/>
    </row>
    <row r="947" spans="2:9" ht="13.5">
      <c r="B947" s="59"/>
      <c r="C947" s="59"/>
      <c r="D947" s="59"/>
      <c r="E947" s="59"/>
      <c r="F947" s="59"/>
      <c r="G947" s="59"/>
      <c r="H947" s="59"/>
      <c r="I947" s="59"/>
    </row>
    <row r="948" spans="2:9" ht="13.5">
      <c r="B948" s="59"/>
      <c r="C948" s="59"/>
      <c r="D948" s="59"/>
      <c r="E948" s="59"/>
      <c r="F948" s="59"/>
      <c r="G948" s="59"/>
      <c r="H948" s="59"/>
      <c r="I948" s="59"/>
    </row>
    <row r="949" spans="2:9" ht="13.5">
      <c r="B949" s="59"/>
      <c r="C949" s="59"/>
      <c r="D949" s="59"/>
      <c r="E949" s="59"/>
      <c r="F949" s="59"/>
      <c r="G949" s="59"/>
      <c r="H949" s="59"/>
      <c r="I949" s="59"/>
    </row>
    <row r="950" spans="2:9" ht="13.5">
      <c r="B950" s="59"/>
      <c r="C950" s="59"/>
      <c r="D950" s="59"/>
      <c r="E950" s="59"/>
      <c r="F950" s="59"/>
      <c r="G950" s="59"/>
      <c r="H950" s="59"/>
      <c r="I950" s="59"/>
    </row>
    <row r="951" spans="2:9" ht="13.5">
      <c r="B951" s="59"/>
      <c r="C951" s="59"/>
      <c r="D951" s="59"/>
      <c r="E951" s="59"/>
      <c r="F951" s="59"/>
      <c r="G951" s="59"/>
      <c r="H951" s="59"/>
      <c r="I951" s="59"/>
    </row>
    <row r="952" spans="2:9" ht="13.5">
      <c r="B952" s="59"/>
      <c r="C952" s="59"/>
      <c r="D952" s="59"/>
      <c r="E952" s="59"/>
      <c r="F952" s="59"/>
      <c r="G952" s="59"/>
      <c r="H952" s="59"/>
      <c r="I952" s="59"/>
    </row>
    <row r="953" spans="2:9" ht="13.5">
      <c r="B953" s="59"/>
      <c r="C953" s="59"/>
      <c r="D953" s="59"/>
      <c r="E953" s="59"/>
      <c r="F953" s="59"/>
      <c r="G953" s="59"/>
      <c r="H953" s="59"/>
      <c r="I953" s="59"/>
    </row>
    <row r="954" spans="2:9" ht="13.5">
      <c r="B954" s="59"/>
      <c r="C954" s="59"/>
      <c r="D954" s="59"/>
      <c r="E954" s="59"/>
      <c r="F954" s="59"/>
      <c r="G954" s="59"/>
      <c r="H954" s="59"/>
      <c r="I954" s="59"/>
    </row>
    <row r="955" spans="2:9" ht="13.5">
      <c r="B955" s="59"/>
      <c r="C955" s="59"/>
      <c r="D955" s="59"/>
      <c r="E955" s="59"/>
      <c r="F955" s="59"/>
      <c r="G955" s="59"/>
      <c r="H955" s="59"/>
      <c r="I955" s="59"/>
    </row>
    <row r="956" spans="2:9" ht="13.5">
      <c r="B956" s="59"/>
      <c r="C956" s="59"/>
      <c r="D956" s="59"/>
      <c r="E956" s="59"/>
      <c r="F956" s="59"/>
      <c r="G956" s="59"/>
      <c r="H956" s="59"/>
      <c r="I956" s="59"/>
    </row>
    <row r="957" spans="2:9" ht="13.5">
      <c r="B957" s="59"/>
      <c r="C957" s="59"/>
      <c r="D957" s="59"/>
      <c r="E957" s="59"/>
      <c r="F957" s="59"/>
      <c r="G957" s="59"/>
      <c r="H957" s="59"/>
      <c r="I957" s="59"/>
    </row>
    <row r="958" spans="2:9" ht="13.5">
      <c r="B958" s="59"/>
      <c r="C958" s="59"/>
      <c r="D958" s="59"/>
      <c r="E958" s="59"/>
      <c r="F958" s="59"/>
      <c r="G958" s="59"/>
      <c r="H958" s="59"/>
      <c r="I958" s="59"/>
    </row>
    <row r="959" spans="2:9" ht="13.5">
      <c r="B959" s="59"/>
      <c r="C959" s="59"/>
      <c r="D959" s="59"/>
      <c r="E959" s="59"/>
      <c r="F959" s="59"/>
      <c r="G959" s="59"/>
      <c r="H959" s="59"/>
      <c r="I959" s="59"/>
    </row>
    <row r="960" spans="2:9" ht="13.5">
      <c r="B960" s="59"/>
      <c r="C960" s="59"/>
      <c r="D960" s="59"/>
      <c r="E960" s="59"/>
      <c r="F960" s="59"/>
      <c r="G960" s="59"/>
      <c r="H960" s="59"/>
      <c r="I960" s="59"/>
    </row>
    <row r="961" spans="2:9" ht="13.5">
      <c r="B961" s="59"/>
      <c r="C961" s="59"/>
      <c r="D961" s="59"/>
      <c r="E961" s="59"/>
      <c r="F961" s="59"/>
      <c r="G961" s="59"/>
      <c r="H961" s="59"/>
      <c r="I961" s="59"/>
    </row>
    <row r="962" spans="2:9" ht="13.5">
      <c r="B962" s="59"/>
      <c r="C962" s="59"/>
      <c r="D962" s="59"/>
      <c r="E962" s="59"/>
      <c r="F962" s="59"/>
      <c r="G962" s="59"/>
      <c r="H962" s="59"/>
      <c r="I962" s="59"/>
    </row>
    <row r="963" spans="2:9" ht="13.5">
      <c r="B963" s="59"/>
      <c r="C963" s="59"/>
      <c r="D963" s="59"/>
      <c r="E963" s="59"/>
      <c r="F963" s="59"/>
      <c r="G963" s="59"/>
      <c r="H963" s="59"/>
      <c r="I963" s="59"/>
    </row>
    <row r="964" spans="2:9" ht="13.5">
      <c r="B964" s="59"/>
      <c r="C964" s="59"/>
      <c r="D964" s="59"/>
      <c r="E964" s="59"/>
      <c r="F964" s="59"/>
      <c r="G964" s="59"/>
      <c r="H964" s="59"/>
      <c r="I964" s="59"/>
    </row>
    <row r="965" spans="2:9" ht="13.5">
      <c r="B965" s="59"/>
      <c r="C965" s="59"/>
      <c r="D965" s="59"/>
      <c r="E965" s="59"/>
      <c r="F965" s="59"/>
      <c r="G965" s="59"/>
      <c r="H965" s="59"/>
      <c r="I965" s="59"/>
    </row>
    <row r="966" spans="2:9" ht="13.5">
      <c r="B966" s="59"/>
      <c r="C966" s="59"/>
      <c r="D966" s="59"/>
      <c r="E966" s="59"/>
      <c r="F966" s="59"/>
      <c r="G966" s="59"/>
      <c r="H966" s="59"/>
      <c r="I966" s="59"/>
    </row>
    <row r="967" spans="2:9" ht="13.5">
      <c r="B967" s="59"/>
      <c r="C967" s="59"/>
      <c r="D967" s="59"/>
      <c r="E967" s="59"/>
      <c r="F967" s="59"/>
      <c r="G967" s="59"/>
      <c r="H967" s="59"/>
      <c r="I967" s="59"/>
    </row>
    <row r="968" spans="2:9" ht="13.5">
      <c r="B968" s="59"/>
      <c r="C968" s="59"/>
      <c r="D968" s="59"/>
      <c r="E968" s="59"/>
      <c r="F968" s="59"/>
      <c r="G968" s="59"/>
      <c r="H968" s="59"/>
      <c r="I968" s="59"/>
    </row>
    <row r="969" spans="2:9" ht="13.5">
      <c r="B969" s="59"/>
      <c r="C969" s="59"/>
      <c r="D969" s="59"/>
      <c r="E969" s="59"/>
      <c r="F969" s="59"/>
      <c r="G969" s="59"/>
      <c r="H969" s="59"/>
      <c r="I969" s="59"/>
    </row>
    <row r="970" spans="2:9" ht="13.5">
      <c r="B970" s="59"/>
      <c r="C970" s="59"/>
      <c r="D970" s="59"/>
      <c r="E970" s="59"/>
      <c r="F970" s="59"/>
      <c r="G970" s="59"/>
      <c r="H970" s="59"/>
      <c r="I970" s="59"/>
    </row>
    <row r="971" spans="2:9" ht="13.5">
      <c r="B971" s="59"/>
      <c r="C971" s="59"/>
      <c r="D971" s="59"/>
      <c r="E971" s="59"/>
      <c r="F971" s="59"/>
      <c r="G971" s="59"/>
      <c r="H971" s="59"/>
      <c r="I971" s="59"/>
    </row>
    <row r="972" spans="2:9" ht="13.5">
      <c r="B972" s="59"/>
      <c r="C972" s="59"/>
      <c r="D972" s="59"/>
      <c r="E972" s="59"/>
      <c r="F972" s="59"/>
      <c r="G972" s="59"/>
      <c r="H972" s="59"/>
      <c r="I972" s="59"/>
    </row>
    <row r="973" spans="2:9" ht="13.5">
      <c r="B973" s="59"/>
      <c r="C973" s="59"/>
      <c r="D973" s="59"/>
      <c r="E973" s="59"/>
      <c r="F973" s="59"/>
      <c r="G973" s="59"/>
      <c r="H973" s="59"/>
      <c r="I973" s="59"/>
    </row>
    <row r="974" spans="2:9" ht="13.5">
      <c r="B974" s="59"/>
      <c r="C974" s="59"/>
      <c r="D974" s="59"/>
      <c r="E974" s="59"/>
      <c r="F974" s="59"/>
      <c r="G974" s="59"/>
      <c r="H974" s="59"/>
      <c r="I974" s="59"/>
    </row>
    <row r="975" spans="2:9" ht="13.5">
      <c r="B975" s="59"/>
      <c r="C975" s="59"/>
      <c r="D975" s="59"/>
      <c r="E975" s="59"/>
      <c r="F975" s="59"/>
      <c r="G975" s="59"/>
      <c r="H975" s="59"/>
      <c r="I975" s="59"/>
    </row>
    <row r="976" spans="2:9" ht="13.5">
      <c r="B976" s="59"/>
      <c r="C976" s="59"/>
      <c r="D976" s="59"/>
      <c r="E976" s="59"/>
      <c r="F976" s="59"/>
      <c r="G976" s="59"/>
      <c r="H976" s="59"/>
      <c r="I976" s="59"/>
    </row>
    <row r="977" spans="2:9" ht="13.5">
      <c r="B977" s="59"/>
      <c r="C977" s="59"/>
      <c r="D977" s="59"/>
      <c r="E977" s="59"/>
      <c r="F977" s="59"/>
      <c r="G977" s="59"/>
      <c r="H977" s="59"/>
      <c r="I977" s="59"/>
    </row>
    <row r="978" spans="2:9" ht="13.5">
      <c r="B978" s="59"/>
      <c r="C978" s="59"/>
      <c r="D978" s="59"/>
      <c r="E978" s="59"/>
      <c r="F978" s="59"/>
      <c r="G978" s="59"/>
      <c r="H978" s="59"/>
      <c r="I978" s="59"/>
    </row>
    <row r="979" spans="2:9" ht="13.5">
      <c r="B979" s="59"/>
      <c r="C979" s="59"/>
      <c r="D979" s="59"/>
      <c r="E979" s="59"/>
      <c r="F979" s="59"/>
      <c r="G979" s="59"/>
      <c r="H979" s="59"/>
      <c r="I979" s="59"/>
    </row>
    <row r="980" spans="2:9" ht="13.5">
      <c r="B980" s="59"/>
      <c r="C980" s="59"/>
      <c r="D980" s="59"/>
      <c r="E980" s="59"/>
      <c r="F980" s="59"/>
      <c r="G980" s="59"/>
      <c r="H980" s="59"/>
      <c r="I980" s="59"/>
    </row>
    <row r="981" spans="2:9" ht="13.5">
      <c r="B981" s="59"/>
      <c r="C981" s="59"/>
      <c r="D981" s="59"/>
      <c r="E981" s="59"/>
      <c r="F981" s="59"/>
      <c r="G981" s="59"/>
      <c r="H981" s="59"/>
      <c r="I981" s="59"/>
    </row>
    <row r="982" spans="2:9" ht="13.5">
      <c r="B982" s="59"/>
      <c r="C982" s="59"/>
      <c r="D982" s="59"/>
      <c r="E982" s="59"/>
      <c r="F982" s="59"/>
      <c r="G982" s="59"/>
      <c r="H982" s="59"/>
      <c r="I982" s="59"/>
    </row>
    <row r="983" spans="2:9" ht="13.5">
      <c r="B983" s="59"/>
      <c r="C983" s="59"/>
      <c r="D983" s="59"/>
      <c r="E983" s="59"/>
      <c r="F983" s="59"/>
      <c r="G983" s="59"/>
      <c r="H983" s="59"/>
      <c r="I983" s="59"/>
    </row>
    <row r="984" spans="2:9" ht="13.5">
      <c r="B984" s="59"/>
      <c r="C984" s="59"/>
      <c r="D984" s="59"/>
      <c r="E984" s="59"/>
      <c r="F984" s="59"/>
      <c r="G984" s="59"/>
      <c r="H984" s="59"/>
      <c r="I984" s="59"/>
    </row>
    <row r="985" spans="2:9" ht="13.5">
      <c r="B985" s="59"/>
      <c r="C985" s="59"/>
      <c r="D985" s="59"/>
      <c r="E985" s="59"/>
      <c r="F985" s="59"/>
      <c r="G985" s="59"/>
      <c r="H985" s="59"/>
      <c r="I985" s="59"/>
    </row>
    <row r="986" spans="2:9" ht="13.5">
      <c r="B986" s="59"/>
      <c r="C986" s="59"/>
      <c r="D986" s="59"/>
      <c r="E986" s="59"/>
      <c r="F986" s="59"/>
      <c r="G986" s="59"/>
      <c r="H986" s="59"/>
      <c r="I986" s="59"/>
    </row>
    <row r="987" spans="2:9" ht="13.5">
      <c r="B987" s="59"/>
      <c r="C987" s="59"/>
      <c r="D987" s="59"/>
      <c r="E987" s="59"/>
      <c r="F987" s="59"/>
      <c r="G987" s="59"/>
      <c r="H987" s="59"/>
      <c r="I987" s="59"/>
    </row>
    <row r="988" spans="2:9" ht="13.5">
      <c r="B988" s="59"/>
      <c r="C988" s="59"/>
      <c r="D988" s="59"/>
      <c r="E988" s="59"/>
      <c r="F988" s="59"/>
      <c r="G988" s="59"/>
      <c r="H988" s="59"/>
      <c r="I988" s="59"/>
    </row>
    <row r="989" spans="2:9" ht="13.5">
      <c r="B989" s="59"/>
      <c r="C989" s="59"/>
      <c r="D989" s="59"/>
      <c r="E989" s="59"/>
      <c r="F989" s="59"/>
      <c r="G989" s="59"/>
      <c r="H989" s="59"/>
      <c r="I989" s="59"/>
    </row>
    <row r="990" spans="2:9" ht="13.5">
      <c r="B990" s="59"/>
      <c r="C990" s="59"/>
      <c r="D990" s="59"/>
      <c r="E990" s="59"/>
      <c r="F990" s="59"/>
      <c r="G990" s="59"/>
      <c r="H990" s="59"/>
      <c r="I990" s="59"/>
    </row>
    <row r="991" spans="2:9" ht="13.5">
      <c r="B991" s="59"/>
      <c r="C991" s="59"/>
      <c r="D991" s="59"/>
      <c r="E991" s="59"/>
      <c r="F991" s="59"/>
      <c r="G991" s="59"/>
      <c r="H991" s="59"/>
      <c r="I991" s="59"/>
    </row>
    <row r="992" spans="2:9" ht="13.5">
      <c r="B992" s="59"/>
      <c r="C992" s="59"/>
      <c r="D992" s="59"/>
      <c r="E992" s="59"/>
      <c r="F992" s="59"/>
      <c r="G992" s="59"/>
      <c r="H992" s="59"/>
      <c r="I992" s="59"/>
    </row>
    <row r="993" spans="2:9" ht="13.5">
      <c r="B993" s="59"/>
      <c r="C993" s="59"/>
      <c r="D993" s="59"/>
      <c r="E993" s="59"/>
      <c r="F993" s="59"/>
      <c r="G993" s="59"/>
      <c r="H993" s="59"/>
      <c r="I993" s="59"/>
    </row>
    <row r="994" spans="2:9" ht="13.5">
      <c r="B994" s="59"/>
      <c r="C994" s="59"/>
      <c r="D994" s="59"/>
      <c r="E994" s="59"/>
      <c r="F994" s="59"/>
      <c r="G994" s="59"/>
      <c r="H994" s="59"/>
      <c r="I994" s="59"/>
    </row>
    <row r="995" spans="2:9" ht="13.5">
      <c r="B995" s="59"/>
      <c r="C995" s="59"/>
      <c r="D995" s="59"/>
      <c r="E995" s="59"/>
      <c r="F995" s="59"/>
      <c r="G995" s="59"/>
      <c r="H995" s="59"/>
      <c r="I995" s="59"/>
    </row>
    <row r="996" spans="2:9" ht="13.5">
      <c r="B996" s="59"/>
      <c r="C996" s="59"/>
      <c r="D996" s="59"/>
      <c r="E996" s="59"/>
      <c r="F996" s="59"/>
      <c r="G996" s="59"/>
      <c r="H996" s="59"/>
      <c r="I996" s="59"/>
    </row>
    <row r="997" spans="2:9" ht="13.5">
      <c r="B997" s="59"/>
      <c r="C997" s="59"/>
      <c r="D997" s="59"/>
      <c r="E997" s="59"/>
      <c r="F997" s="59"/>
      <c r="G997" s="59"/>
      <c r="H997" s="59"/>
      <c r="I997" s="59"/>
    </row>
    <row r="998" spans="2:9" ht="13.5">
      <c r="B998" s="59"/>
      <c r="C998" s="59"/>
      <c r="D998" s="59"/>
      <c r="E998" s="59"/>
      <c r="F998" s="59"/>
      <c r="G998" s="59"/>
      <c r="H998" s="59"/>
      <c r="I998" s="59"/>
    </row>
    <row r="999" spans="2:9" ht="13.5">
      <c r="B999" s="59"/>
      <c r="C999" s="59"/>
      <c r="D999" s="59"/>
      <c r="E999" s="59"/>
      <c r="F999" s="59"/>
      <c r="G999" s="59"/>
      <c r="H999" s="59"/>
      <c r="I999" s="59"/>
    </row>
    <row r="1000" spans="2:9" ht="13.5">
      <c r="B1000" s="59"/>
      <c r="C1000" s="59"/>
      <c r="D1000" s="59"/>
      <c r="E1000" s="59"/>
      <c r="F1000" s="59"/>
      <c r="G1000" s="59"/>
      <c r="H1000" s="59"/>
      <c r="I1000" s="59"/>
    </row>
    <row r="1001" spans="2:9" ht="13.5">
      <c r="B1001" s="59"/>
      <c r="C1001" s="59"/>
      <c r="D1001" s="59"/>
      <c r="E1001" s="59"/>
      <c r="F1001" s="59"/>
      <c r="G1001" s="59"/>
      <c r="H1001" s="59"/>
      <c r="I1001" s="59"/>
    </row>
    <row r="1002" spans="2:9" ht="13.5">
      <c r="B1002" s="59"/>
      <c r="C1002" s="59"/>
      <c r="D1002" s="59"/>
      <c r="E1002" s="59"/>
      <c r="F1002" s="59"/>
      <c r="G1002" s="59"/>
      <c r="H1002" s="59"/>
      <c r="I1002" s="59"/>
    </row>
    <row r="1003" spans="2:9" ht="13.5">
      <c r="B1003" s="59"/>
      <c r="C1003" s="59"/>
      <c r="D1003" s="59"/>
      <c r="E1003" s="59"/>
      <c r="F1003" s="59"/>
      <c r="G1003" s="59"/>
      <c r="H1003" s="59"/>
      <c r="I1003" s="59"/>
    </row>
    <row r="1004" spans="2:9" ht="13.5">
      <c r="B1004" s="59"/>
      <c r="C1004" s="59"/>
      <c r="D1004" s="59"/>
      <c r="E1004" s="59"/>
      <c r="F1004" s="59"/>
      <c r="G1004" s="59"/>
      <c r="H1004" s="59"/>
      <c r="I1004" s="59"/>
    </row>
    <row r="1005" spans="2:9" ht="13.5">
      <c r="B1005" s="59"/>
      <c r="C1005" s="59"/>
      <c r="D1005" s="59"/>
      <c r="E1005" s="59"/>
      <c r="F1005" s="59"/>
      <c r="G1005" s="59"/>
      <c r="H1005" s="59"/>
      <c r="I1005" s="59"/>
    </row>
    <row r="1006" spans="2:9" ht="13.5">
      <c r="B1006" s="59"/>
      <c r="C1006" s="59"/>
      <c r="D1006" s="59"/>
      <c r="E1006" s="59"/>
      <c r="F1006" s="59"/>
      <c r="G1006" s="59"/>
      <c r="H1006" s="59"/>
      <c r="I1006" s="59"/>
    </row>
    <row r="1007" spans="2:9" ht="13.5">
      <c r="B1007" s="59"/>
      <c r="C1007" s="59"/>
      <c r="D1007" s="59"/>
      <c r="E1007" s="59"/>
      <c r="F1007" s="59"/>
      <c r="G1007" s="59"/>
      <c r="H1007" s="59"/>
      <c r="I1007" s="59"/>
    </row>
    <row r="1008" spans="2:9" ht="13.5">
      <c r="B1008" s="59"/>
      <c r="C1008" s="59"/>
      <c r="D1008" s="59"/>
      <c r="E1008" s="59"/>
      <c r="F1008" s="59"/>
      <c r="G1008" s="59"/>
      <c r="H1008" s="59"/>
      <c r="I1008" s="59"/>
    </row>
    <row r="1009" spans="2:9" ht="13.5">
      <c r="B1009" s="59"/>
      <c r="C1009" s="59"/>
      <c r="D1009" s="59"/>
      <c r="E1009" s="59"/>
      <c r="F1009" s="59"/>
      <c r="G1009" s="59"/>
      <c r="H1009" s="59"/>
      <c r="I1009" s="59"/>
    </row>
    <row r="1010" spans="2:9" ht="13.5">
      <c r="B1010" s="59"/>
      <c r="C1010" s="59"/>
      <c r="D1010" s="59"/>
      <c r="E1010" s="59"/>
      <c r="F1010" s="59"/>
      <c r="G1010" s="59"/>
      <c r="H1010" s="59"/>
      <c r="I1010" s="59"/>
    </row>
    <row r="1011" spans="2:9" ht="13.5">
      <c r="B1011" s="59"/>
      <c r="C1011" s="59"/>
      <c r="D1011" s="59"/>
      <c r="E1011" s="59"/>
      <c r="F1011" s="59"/>
      <c r="G1011" s="59"/>
      <c r="H1011" s="59"/>
      <c r="I1011" s="59"/>
    </row>
    <row r="1012" spans="2:9" ht="13.5">
      <c r="B1012" s="59"/>
      <c r="C1012" s="59"/>
      <c r="D1012" s="59"/>
      <c r="E1012" s="59"/>
      <c r="F1012" s="59"/>
      <c r="G1012" s="59"/>
      <c r="H1012" s="59"/>
      <c r="I1012" s="59"/>
    </row>
    <row r="1013" spans="2:9" ht="13.5">
      <c r="B1013" s="59"/>
      <c r="C1013" s="59"/>
      <c r="D1013" s="59"/>
      <c r="E1013" s="59"/>
      <c r="F1013" s="59"/>
      <c r="G1013" s="59"/>
      <c r="H1013" s="59"/>
      <c r="I1013" s="59"/>
    </row>
    <row r="1014" spans="2:9" ht="13.5">
      <c r="B1014" s="59"/>
      <c r="C1014" s="59"/>
      <c r="D1014" s="59"/>
      <c r="E1014" s="59"/>
      <c r="F1014" s="59"/>
      <c r="G1014" s="59"/>
      <c r="H1014" s="59"/>
      <c r="I1014" s="59"/>
    </row>
    <row r="1015" spans="2:9" ht="13.5">
      <c r="B1015" s="59"/>
      <c r="C1015" s="59"/>
      <c r="D1015" s="59"/>
      <c r="E1015" s="59"/>
      <c r="F1015" s="59"/>
      <c r="G1015" s="59"/>
      <c r="H1015" s="59"/>
      <c r="I1015" s="59"/>
    </row>
    <row r="1016" spans="2:9" ht="13.5">
      <c r="B1016" s="59"/>
      <c r="C1016" s="59"/>
      <c r="D1016" s="59"/>
      <c r="E1016" s="59"/>
      <c r="F1016" s="59"/>
      <c r="G1016" s="59"/>
      <c r="H1016" s="59"/>
      <c r="I1016" s="59"/>
    </row>
    <row r="1017" spans="2:9" ht="13.5">
      <c r="B1017" s="59"/>
      <c r="C1017" s="59"/>
      <c r="D1017" s="59"/>
      <c r="E1017" s="59"/>
      <c r="F1017" s="59"/>
      <c r="G1017" s="59"/>
      <c r="H1017" s="59"/>
      <c r="I1017" s="59"/>
    </row>
    <row r="1018" spans="2:9" ht="13.5">
      <c r="B1018" s="59"/>
      <c r="C1018" s="59"/>
      <c r="D1018" s="59"/>
      <c r="E1018" s="59"/>
      <c r="F1018" s="59"/>
      <c r="G1018" s="59"/>
      <c r="H1018" s="59"/>
      <c r="I1018" s="59"/>
    </row>
    <row r="1019" spans="2:9" ht="13.5">
      <c r="B1019" s="59"/>
      <c r="C1019" s="59"/>
      <c r="D1019" s="59"/>
      <c r="E1019" s="59"/>
      <c r="F1019" s="59"/>
      <c r="G1019" s="59"/>
      <c r="H1019" s="59"/>
      <c r="I1019" s="59"/>
    </row>
    <row r="1020" spans="2:9" ht="13.5">
      <c r="B1020" s="59"/>
      <c r="C1020" s="59"/>
      <c r="D1020" s="59"/>
      <c r="E1020" s="59"/>
      <c r="F1020" s="59"/>
      <c r="G1020" s="59"/>
      <c r="H1020" s="59"/>
      <c r="I1020" s="59"/>
    </row>
    <row r="1021" spans="2:9" ht="13.5">
      <c r="B1021" s="59"/>
      <c r="C1021" s="59"/>
      <c r="D1021" s="59"/>
      <c r="E1021" s="59"/>
      <c r="F1021" s="59"/>
      <c r="G1021" s="59"/>
      <c r="H1021" s="59"/>
      <c r="I1021" s="59"/>
    </row>
    <row r="1022" spans="2:9" ht="13.5">
      <c r="B1022" s="59"/>
      <c r="C1022" s="59"/>
      <c r="D1022" s="59"/>
      <c r="E1022" s="59"/>
      <c r="F1022" s="59"/>
      <c r="G1022" s="59"/>
      <c r="H1022" s="59"/>
      <c r="I1022" s="59"/>
    </row>
    <row r="1023" spans="2:9" ht="13.5">
      <c r="B1023" s="59"/>
      <c r="C1023" s="59"/>
      <c r="D1023" s="59"/>
      <c r="E1023" s="59"/>
      <c r="F1023" s="59"/>
      <c r="G1023" s="59"/>
      <c r="H1023" s="59"/>
      <c r="I1023" s="59"/>
    </row>
    <row r="1024" spans="2:9" ht="13.5">
      <c r="B1024" s="59"/>
      <c r="C1024" s="59"/>
      <c r="D1024" s="59"/>
      <c r="E1024" s="59"/>
      <c r="F1024" s="59"/>
      <c r="G1024" s="59"/>
      <c r="H1024" s="59"/>
      <c r="I1024" s="59"/>
    </row>
    <row r="1025" spans="2:9" ht="13.5">
      <c r="B1025" s="59"/>
      <c r="C1025" s="59"/>
      <c r="D1025" s="59"/>
      <c r="E1025" s="59"/>
      <c r="F1025" s="59"/>
      <c r="G1025" s="59"/>
      <c r="H1025" s="59"/>
      <c r="I1025" s="59"/>
    </row>
    <row r="1026" spans="2:9" ht="13.5">
      <c r="B1026" s="59"/>
      <c r="C1026" s="59"/>
      <c r="D1026" s="59"/>
      <c r="E1026" s="59"/>
      <c r="F1026" s="59"/>
      <c r="G1026" s="59"/>
      <c r="H1026" s="59"/>
      <c r="I1026" s="59"/>
    </row>
    <row r="1027" spans="2:9" ht="13.5">
      <c r="B1027" s="59"/>
      <c r="C1027" s="59"/>
      <c r="D1027" s="59"/>
      <c r="E1027" s="59"/>
      <c r="F1027" s="59"/>
      <c r="G1027" s="59"/>
      <c r="H1027" s="59"/>
      <c r="I1027" s="59"/>
    </row>
    <row r="1028" spans="2:9" ht="13.5">
      <c r="B1028" s="59"/>
      <c r="C1028" s="59"/>
      <c r="D1028" s="59"/>
      <c r="E1028" s="59"/>
      <c r="F1028" s="59"/>
      <c r="G1028" s="59"/>
      <c r="H1028" s="59"/>
      <c r="I1028" s="59"/>
    </row>
    <row r="1029" spans="2:9" ht="13.5">
      <c r="B1029" s="59"/>
      <c r="C1029" s="59"/>
      <c r="D1029" s="59"/>
      <c r="E1029" s="59"/>
      <c r="F1029" s="59"/>
      <c r="G1029" s="59"/>
      <c r="H1029" s="59"/>
      <c r="I1029" s="59"/>
    </row>
    <row r="1030" spans="2:9" ht="13.5">
      <c r="B1030" s="59"/>
      <c r="C1030" s="59"/>
      <c r="D1030" s="59"/>
      <c r="E1030" s="59"/>
      <c r="F1030" s="59"/>
      <c r="G1030" s="59"/>
      <c r="H1030" s="59"/>
      <c r="I1030" s="59"/>
    </row>
    <row r="1031" spans="2:9" ht="13.5">
      <c r="B1031" s="59"/>
      <c r="C1031" s="59"/>
      <c r="D1031" s="59"/>
      <c r="E1031" s="59"/>
      <c r="F1031" s="59"/>
      <c r="G1031" s="59"/>
      <c r="H1031" s="59"/>
      <c r="I1031" s="59"/>
    </row>
    <row r="1032" spans="2:9" ht="13.5">
      <c r="B1032" s="59"/>
      <c r="C1032" s="59"/>
      <c r="D1032" s="59"/>
      <c r="E1032" s="59"/>
      <c r="F1032" s="59"/>
      <c r="G1032" s="59"/>
      <c r="H1032" s="59"/>
      <c r="I1032" s="59"/>
    </row>
    <row r="1033" spans="2:9" ht="13.5">
      <c r="B1033" s="59"/>
      <c r="C1033" s="59"/>
      <c r="D1033" s="59"/>
      <c r="E1033" s="59"/>
      <c r="F1033" s="59"/>
      <c r="G1033" s="59"/>
      <c r="H1033" s="59"/>
      <c r="I1033" s="59"/>
    </row>
    <row r="1034" spans="2:9" ht="13.5">
      <c r="B1034" s="59"/>
      <c r="C1034" s="59"/>
      <c r="D1034" s="59"/>
      <c r="E1034" s="59"/>
      <c r="F1034" s="59"/>
      <c r="G1034" s="59"/>
      <c r="H1034" s="59"/>
      <c r="I1034" s="59"/>
    </row>
    <row r="1035" spans="2:9" ht="13.5">
      <c r="B1035" s="59"/>
      <c r="C1035" s="59"/>
      <c r="D1035" s="59"/>
      <c r="E1035" s="59"/>
      <c r="F1035" s="59"/>
      <c r="G1035" s="59"/>
      <c r="H1035" s="59"/>
      <c r="I1035" s="59"/>
    </row>
    <row r="1036" spans="2:9" ht="13.5">
      <c r="B1036" s="59"/>
      <c r="C1036" s="59"/>
      <c r="D1036" s="59"/>
      <c r="E1036" s="59"/>
      <c r="F1036" s="59"/>
      <c r="G1036" s="59"/>
      <c r="H1036" s="59"/>
      <c r="I1036" s="59"/>
    </row>
    <row r="1037" spans="2:9" ht="13.5">
      <c r="B1037" s="59"/>
      <c r="C1037" s="59"/>
      <c r="D1037" s="59"/>
      <c r="E1037" s="59"/>
      <c r="F1037" s="59"/>
      <c r="G1037" s="59"/>
      <c r="H1037" s="59"/>
      <c r="I1037" s="59"/>
    </row>
    <row r="1038" spans="2:9" ht="13.5">
      <c r="B1038" s="59"/>
      <c r="C1038" s="59"/>
      <c r="D1038" s="59"/>
      <c r="E1038" s="59"/>
      <c r="F1038" s="59"/>
      <c r="G1038" s="59"/>
      <c r="H1038" s="59"/>
      <c r="I1038" s="59"/>
    </row>
    <row r="1039" spans="2:9" ht="13.5">
      <c r="B1039" s="59"/>
      <c r="C1039" s="59"/>
      <c r="D1039" s="59"/>
      <c r="E1039" s="59"/>
      <c r="F1039" s="59"/>
      <c r="G1039" s="59"/>
      <c r="H1039" s="59"/>
      <c r="I1039" s="59"/>
    </row>
    <row r="1040" spans="2:9" ht="13.5">
      <c r="B1040" s="59"/>
      <c r="C1040" s="59"/>
      <c r="D1040" s="59"/>
      <c r="E1040" s="59"/>
      <c r="F1040" s="59"/>
      <c r="G1040" s="59"/>
      <c r="H1040" s="59"/>
      <c r="I1040" s="59"/>
    </row>
    <row r="1041" spans="2:9" ht="13.5">
      <c r="B1041" s="59"/>
      <c r="C1041" s="59"/>
      <c r="D1041" s="59"/>
      <c r="E1041" s="59"/>
      <c r="F1041" s="59"/>
      <c r="G1041" s="59"/>
      <c r="H1041" s="59"/>
      <c r="I1041" s="59"/>
    </row>
    <row r="1042" spans="2:9" ht="13.5">
      <c r="B1042" s="59"/>
      <c r="C1042" s="59"/>
      <c r="D1042" s="59"/>
      <c r="E1042" s="59"/>
      <c r="F1042" s="59"/>
      <c r="G1042" s="59"/>
      <c r="H1042" s="59"/>
      <c r="I1042" s="59"/>
    </row>
    <row r="1043" spans="2:9" ht="13.5">
      <c r="B1043" s="59"/>
      <c r="C1043" s="59"/>
      <c r="D1043" s="59"/>
      <c r="E1043" s="59"/>
      <c r="F1043" s="59"/>
      <c r="G1043" s="59"/>
      <c r="H1043" s="59"/>
      <c r="I1043" s="59"/>
    </row>
    <row r="1044" spans="2:9" ht="13.5">
      <c r="B1044" s="59"/>
      <c r="C1044" s="59"/>
      <c r="D1044" s="59"/>
      <c r="E1044" s="59"/>
      <c r="F1044" s="59"/>
      <c r="G1044" s="59"/>
      <c r="H1044" s="59"/>
      <c r="I1044" s="59"/>
    </row>
    <row r="1045" spans="2:9" ht="13.5">
      <c r="B1045" s="59"/>
      <c r="C1045" s="59"/>
      <c r="D1045" s="59"/>
      <c r="E1045" s="59"/>
      <c r="F1045" s="59"/>
      <c r="G1045" s="59"/>
      <c r="H1045" s="59"/>
      <c r="I1045" s="59"/>
    </row>
    <row r="1046" spans="2:9" ht="13.5">
      <c r="B1046" s="59"/>
      <c r="C1046" s="59"/>
      <c r="D1046" s="59"/>
      <c r="E1046" s="59"/>
      <c r="F1046" s="59"/>
      <c r="G1046" s="59"/>
      <c r="H1046" s="59"/>
      <c r="I1046" s="59"/>
    </row>
    <row r="1047" spans="2:9" ht="13.5">
      <c r="B1047" s="59"/>
      <c r="C1047" s="59"/>
      <c r="D1047" s="59"/>
      <c r="E1047" s="59"/>
      <c r="F1047" s="59"/>
      <c r="G1047" s="59"/>
      <c r="H1047" s="59"/>
      <c r="I1047" s="59"/>
    </row>
    <row r="1048" spans="2:9" ht="13.5">
      <c r="B1048" s="59"/>
      <c r="C1048" s="59"/>
      <c r="D1048" s="59"/>
      <c r="E1048" s="59"/>
      <c r="F1048" s="59"/>
      <c r="G1048" s="59"/>
      <c r="H1048" s="59"/>
      <c r="I1048" s="59"/>
    </row>
    <row r="1049" spans="2:9" ht="13.5">
      <c r="B1049" s="59"/>
      <c r="C1049" s="59"/>
      <c r="D1049" s="59"/>
      <c r="E1049" s="59"/>
      <c r="F1049" s="59"/>
      <c r="G1049" s="59"/>
      <c r="H1049" s="59"/>
      <c r="I1049" s="59"/>
    </row>
    <row r="1050" spans="2:9" ht="13.5">
      <c r="B1050" s="59"/>
      <c r="C1050" s="59"/>
      <c r="D1050" s="59"/>
      <c r="E1050" s="59"/>
      <c r="F1050" s="59"/>
      <c r="G1050" s="59"/>
      <c r="H1050" s="59"/>
      <c r="I1050" s="59"/>
    </row>
    <row r="1051" spans="2:9" ht="13.5">
      <c r="B1051" s="59"/>
      <c r="C1051" s="59"/>
      <c r="D1051" s="59"/>
      <c r="E1051" s="59"/>
      <c r="F1051" s="59"/>
      <c r="G1051" s="59"/>
      <c r="H1051" s="59"/>
      <c r="I1051" s="59"/>
    </row>
    <row r="1052" spans="2:9" ht="13.5">
      <c r="B1052" s="59"/>
      <c r="C1052" s="59"/>
      <c r="D1052" s="59"/>
      <c r="E1052" s="59"/>
      <c r="F1052" s="59"/>
      <c r="G1052" s="59"/>
      <c r="H1052" s="59"/>
      <c r="I1052" s="59"/>
    </row>
    <row r="1053" spans="2:9" ht="13.5">
      <c r="B1053" s="59"/>
      <c r="C1053" s="59"/>
      <c r="D1053" s="59"/>
      <c r="E1053" s="59"/>
      <c r="F1053" s="59"/>
      <c r="G1053" s="59"/>
      <c r="H1053" s="59"/>
      <c r="I1053" s="59"/>
    </row>
    <row r="1054" spans="2:9" ht="13.5">
      <c r="B1054" s="59"/>
      <c r="C1054" s="59"/>
      <c r="D1054" s="59"/>
      <c r="E1054" s="59"/>
      <c r="F1054" s="59"/>
      <c r="G1054" s="59"/>
      <c r="H1054" s="59"/>
      <c r="I1054" s="59"/>
    </row>
    <row r="1055" spans="2:9" ht="13.5">
      <c r="B1055" s="59"/>
      <c r="C1055" s="59"/>
      <c r="D1055" s="59"/>
      <c r="E1055" s="59"/>
      <c r="F1055" s="59"/>
      <c r="G1055" s="59"/>
      <c r="H1055" s="59"/>
      <c r="I1055" s="59"/>
    </row>
    <row r="1056" spans="2:9" ht="13.5">
      <c r="B1056" s="59"/>
      <c r="C1056" s="59"/>
      <c r="D1056" s="59"/>
      <c r="E1056" s="59"/>
      <c r="F1056" s="59"/>
      <c r="G1056" s="59"/>
      <c r="H1056" s="59"/>
      <c r="I1056" s="59"/>
    </row>
    <row r="1057" spans="2:9" ht="13.5">
      <c r="B1057" s="59"/>
      <c r="C1057" s="59"/>
      <c r="D1057" s="59"/>
      <c r="E1057" s="59"/>
      <c r="F1057" s="59"/>
      <c r="G1057" s="59"/>
      <c r="H1057" s="59"/>
      <c r="I1057" s="59"/>
    </row>
    <row r="1058" spans="2:9" ht="13.5">
      <c r="B1058" s="59"/>
      <c r="C1058" s="59"/>
      <c r="D1058" s="59"/>
      <c r="E1058" s="59"/>
      <c r="F1058" s="59"/>
      <c r="G1058" s="59"/>
      <c r="H1058" s="59"/>
      <c r="I1058" s="59"/>
    </row>
    <row r="1059" spans="2:9" ht="13.5">
      <c r="B1059" s="59"/>
      <c r="C1059" s="59"/>
      <c r="D1059" s="59"/>
      <c r="E1059" s="59"/>
      <c r="F1059" s="59"/>
      <c r="G1059" s="59"/>
      <c r="H1059" s="59"/>
      <c r="I1059" s="59"/>
    </row>
    <row r="1060" spans="2:9" ht="13.5">
      <c r="B1060" s="59"/>
      <c r="C1060" s="59"/>
      <c r="D1060" s="59"/>
      <c r="E1060" s="59"/>
      <c r="F1060" s="59"/>
      <c r="G1060" s="59"/>
      <c r="H1060" s="59"/>
      <c r="I1060" s="59"/>
    </row>
    <row r="1061" spans="2:9" ht="13.5">
      <c r="B1061" s="59"/>
      <c r="C1061" s="59"/>
      <c r="D1061" s="59"/>
      <c r="E1061" s="59"/>
      <c r="F1061" s="59"/>
      <c r="G1061" s="59"/>
      <c r="H1061" s="59"/>
      <c r="I1061" s="59"/>
    </row>
    <row r="1062" spans="2:9" ht="13.5">
      <c r="B1062" s="59"/>
      <c r="C1062" s="59"/>
      <c r="D1062" s="59"/>
      <c r="E1062" s="59"/>
      <c r="F1062" s="59"/>
      <c r="G1062" s="59"/>
      <c r="H1062" s="59"/>
      <c r="I1062" s="59"/>
    </row>
    <row r="1063" spans="2:9" ht="13.5">
      <c r="B1063" s="59"/>
      <c r="C1063" s="59"/>
      <c r="D1063" s="59"/>
      <c r="E1063" s="59"/>
      <c r="F1063" s="59"/>
      <c r="G1063" s="59"/>
      <c r="H1063" s="59"/>
      <c r="I1063" s="59"/>
    </row>
    <row r="1064" spans="2:9" ht="13.5">
      <c r="B1064" s="59"/>
      <c r="C1064" s="59"/>
      <c r="D1064" s="59"/>
      <c r="E1064" s="59"/>
      <c r="F1064" s="59"/>
      <c r="G1064" s="59"/>
      <c r="H1064" s="59"/>
      <c r="I1064" s="59"/>
    </row>
    <row r="1065" spans="2:9" ht="13.5">
      <c r="B1065" s="59"/>
      <c r="C1065" s="59"/>
      <c r="D1065" s="59"/>
      <c r="E1065" s="59"/>
      <c r="F1065" s="59"/>
      <c r="G1065" s="59"/>
      <c r="H1065" s="59"/>
      <c r="I1065" s="59"/>
    </row>
    <row r="1066" spans="2:9" ht="13.5">
      <c r="B1066" s="59"/>
      <c r="C1066" s="59"/>
      <c r="D1066" s="59"/>
      <c r="E1066" s="59"/>
      <c r="F1066" s="59"/>
      <c r="G1066" s="59"/>
      <c r="H1066" s="59"/>
      <c r="I1066" s="59"/>
    </row>
    <row r="1067" spans="2:9" ht="13.5">
      <c r="B1067" s="59"/>
      <c r="C1067" s="59"/>
      <c r="D1067" s="59"/>
      <c r="E1067" s="59"/>
      <c r="F1067" s="59"/>
      <c r="G1067" s="59"/>
      <c r="H1067" s="59"/>
      <c r="I1067" s="59"/>
    </row>
    <row r="1068" spans="2:9" ht="13.5">
      <c r="B1068" s="59"/>
      <c r="C1068" s="59"/>
      <c r="D1068" s="59"/>
      <c r="E1068" s="59"/>
      <c r="F1068" s="59"/>
      <c r="G1068" s="59"/>
      <c r="H1068" s="59"/>
      <c r="I1068" s="59"/>
    </row>
    <row r="1069" spans="2:9" ht="13.5">
      <c r="B1069" s="59"/>
      <c r="C1069" s="59"/>
      <c r="D1069" s="59"/>
      <c r="E1069" s="59"/>
      <c r="F1069" s="59"/>
      <c r="G1069" s="59"/>
      <c r="H1069" s="59"/>
      <c r="I1069" s="59"/>
    </row>
    <row r="1070" spans="2:9" ht="13.5">
      <c r="B1070" s="59"/>
      <c r="C1070" s="59"/>
      <c r="D1070" s="59"/>
      <c r="E1070" s="59"/>
      <c r="F1070" s="59"/>
      <c r="G1070" s="59"/>
      <c r="H1070" s="59"/>
      <c r="I1070" s="59"/>
    </row>
    <row r="1071" spans="2:9" ht="13.5">
      <c r="B1071" s="59"/>
      <c r="C1071" s="59"/>
      <c r="D1071" s="59"/>
      <c r="E1071" s="59"/>
      <c r="F1071" s="59"/>
      <c r="G1071" s="59"/>
      <c r="H1071" s="59"/>
      <c r="I1071" s="59"/>
    </row>
    <row r="1072" spans="2:9" ht="13.5">
      <c r="B1072" s="59"/>
      <c r="C1072" s="59"/>
      <c r="D1072" s="59"/>
      <c r="E1072" s="59"/>
      <c r="F1072" s="59"/>
      <c r="G1072" s="59"/>
      <c r="H1072" s="59"/>
      <c r="I1072" s="59"/>
    </row>
    <row r="1073" spans="2:9" ht="13.5">
      <c r="B1073" s="59"/>
      <c r="C1073" s="59"/>
      <c r="D1073" s="59"/>
      <c r="E1073" s="59"/>
      <c r="F1073" s="59"/>
      <c r="G1073" s="59"/>
      <c r="H1073" s="59"/>
      <c r="I1073" s="59"/>
    </row>
    <row r="1074" spans="2:9" ht="13.5">
      <c r="B1074" s="59"/>
      <c r="C1074" s="59"/>
      <c r="D1074" s="59"/>
      <c r="E1074" s="59"/>
      <c r="F1074" s="59"/>
      <c r="G1074" s="59"/>
      <c r="H1074" s="59"/>
      <c r="I1074" s="59"/>
    </row>
    <row r="1075" spans="2:9" ht="13.5">
      <c r="B1075" s="59"/>
      <c r="C1075" s="59"/>
      <c r="D1075" s="59"/>
      <c r="E1075" s="59"/>
      <c r="F1075" s="59"/>
      <c r="G1075" s="59"/>
      <c r="H1075" s="59"/>
      <c r="I1075" s="59"/>
    </row>
    <row r="1076" spans="2:9" ht="13.5">
      <c r="B1076" s="59"/>
      <c r="C1076" s="59"/>
      <c r="D1076" s="59"/>
      <c r="E1076" s="59"/>
      <c r="F1076" s="59"/>
      <c r="G1076" s="59"/>
      <c r="H1076" s="59"/>
      <c r="I1076" s="59"/>
    </row>
    <row r="1077" spans="2:9" ht="13.5">
      <c r="B1077" s="59"/>
      <c r="C1077" s="59"/>
      <c r="D1077" s="59"/>
      <c r="E1077" s="59"/>
      <c r="F1077" s="59"/>
      <c r="G1077" s="59"/>
      <c r="H1077" s="59"/>
      <c r="I1077" s="59"/>
    </row>
    <row r="1078" spans="2:9" ht="13.5">
      <c r="B1078" s="59"/>
      <c r="C1078" s="59"/>
      <c r="D1078" s="59"/>
      <c r="E1078" s="59"/>
      <c r="F1078" s="59"/>
      <c r="G1078" s="59"/>
      <c r="H1078" s="59"/>
      <c r="I1078" s="59"/>
    </row>
    <row r="1079" spans="2:9" ht="13.5">
      <c r="B1079" s="59"/>
      <c r="C1079" s="59"/>
      <c r="D1079" s="59"/>
      <c r="E1079" s="59"/>
      <c r="F1079" s="59"/>
      <c r="G1079" s="59"/>
      <c r="H1079" s="59"/>
      <c r="I1079" s="59"/>
    </row>
    <row r="1080" spans="2:9" ht="13.5">
      <c r="B1080" s="59"/>
      <c r="C1080" s="59"/>
      <c r="D1080" s="59"/>
      <c r="E1080" s="59"/>
      <c r="F1080" s="59"/>
      <c r="G1080" s="59"/>
      <c r="H1080" s="59"/>
      <c r="I1080" s="59"/>
    </row>
    <row r="1081" spans="2:9" ht="13.5">
      <c r="B1081" s="59"/>
      <c r="C1081" s="59"/>
      <c r="D1081" s="59"/>
      <c r="E1081" s="59"/>
      <c r="F1081" s="59"/>
      <c r="G1081" s="59"/>
      <c r="H1081" s="59"/>
      <c r="I1081" s="59"/>
    </row>
    <row r="1082" spans="2:9" ht="13.5">
      <c r="B1082" s="59"/>
      <c r="C1082" s="59"/>
      <c r="D1082" s="59"/>
      <c r="E1082" s="59"/>
      <c r="F1082" s="59"/>
      <c r="G1082" s="59"/>
      <c r="H1082" s="59"/>
      <c r="I1082" s="59"/>
    </row>
    <row r="1083" spans="2:9" ht="13.5">
      <c r="B1083" s="59"/>
      <c r="C1083" s="59"/>
      <c r="D1083" s="59"/>
      <c r="E1083" s="59"/>
      <c r="F1083" s="59"/>
      <c r="G1083" s="59"/>
      <c r="H1083" s="59"/>
      <c r="I1083" s="59"/>
    </row>
    <row r="1084" spans="2:9" ht="13.5">
      <c r="B1084" s="59"/>
      <c r="C1084" s="59"/>
      <c r="D1084" s="59"/>
      <c r="E1084" s="59"/>
      <c r="F1084" s="59"/>
      <c r="G1084" s="59"/>
      <c r="H1084" s="59"/>
      <c r="I1084" s="59"/>
    </row>
    <row r="1085" spans="2:9" ht="13.5">
      <c r="B1085" s="59"/>
      <c r="C1085" s="59"/>
      <c r="D1085" s="59"/>
      <c r="E1085" s="59"/>
      <c r="F1085" s="59"/>
      <c r="G1085" s="59"/>
      <c r="H1085" s="59"/>
      <c r="I1085" s="59"/>
    </row>
    <row r="1086" spans="2:9" ht="13.5">
      <c r="B1086" s="59"/>
      <c r="C1086" s="59"/>
      <c r="D1086" s="59"/>
      <c r="E1086" s="59"/>
      <c r="F1086" s="59"/>
      <c r="G1086" s="59"/>
      <c r="H1086" s="59"/>
      <c r="I1086" s="59"/>
    </row>
    <row r="1087" spans="2:9" ht="13.5">
      <c r="B1087" s="59"/>
      <c r="C1087" s="59"/>
      <c r="D1087" s="59"/>
      <c r="E1087" s="59"/>
      <c r="F1087" s="59"/>
      <c r="G1087" s="59"/>
      <c r="H1087" s="59"/>
      <c r="I1087" s="59"/>
    </row>
    <row r="1088" spans="2:9" ht="13.5">
      <c r="B1088" s="59"/>
      <c r="C1088" s="59"/>
      <c r="D1088" s="59"/>
      <c r="E1088" s="59"/>
      <c r="F1088" s="59"/>
      <c r="G1088" s="59"/>
      <c r="H1088" s="59"/>
      <c r="I1088" s="59"/>
    </row>
    <row r="1089" spans="2:9" ht="13.5">
      <c r="B1089" s="59"/>
      <c r="C1089" s="59"/>
      <c r="D1089" s="59"/>
      <c r="E1089" s="59"/>
      <c r="F1089" s="59"/>
      <c r="G1089" s="59"/>
      <c r="H1089" s="59"/>
      <c r="I1089" s="59"/>
    </row>
    <row r="1090" spans="2:9" ht="13.5">
      <c r="B1090" s="59"/>
      <c r="C1090" s="59"/>
      <c r="D1090" s="59"/>
      <c r="E1090" s="59"/>
      <c r="F1090" s="59"/>
      <c r="G1090" s="59"/>
      <c r="H1090" s="59"/>
      <c r="I1090" s="59"/>
    </row>
    <row r="1091" spans="2:9" ht="13.5">
      <c r="B1091" s="59"/>
      <c r="C1091" s="59"/>
      <c r="D1091" s="59"/>
      <c r="E1091" s="59"/>
      <c r="F1091" s="59"/>
      <c r="G1091" s="59"/>
      <c r="H1091" s="59"/>
      <c r="I1091" s="59"/>
    </row>
    <row r="1092" spans="2:9" ht="13.5">
      <c r="B1092" s="59"/>
      <c r="C1092" s="59"/>
      <c r="D1092" s="59"/>
      <c r="E1092" s="59"/>
      <c r="F1092" s="59"/>
      <c r="G1092" s="59"/>
      <c r="H1092" s="59"/>
      <c r="I1092" s="59"/>
    </row>
    <row r="1093" spans="2:9" ht="13.5">
      <c r="B1093" s="59"/>
      <c r="C1093" s="59"/>
      <c r="D1093" s="59"/>
      <c r="E1093" s="59"/>
      <c r="F1093" s="59"/>
      <c r="G1093" s="59"/>
      <c r="H1093" s="59"/>
      <c r="I1093" s="59"/>
    </row>
    <row r="1094" spans="2:9" ht="13.5">
      <c r="B1094" s="59"/>
      <c r="C1094" s="59"/>
      <c r="D1094" s="59"/>
      <c r="E1094" s="59"/>
      <c r="F1094" s="59"/>
      <c r="G1094" s="59"/>
      <c r="H1094" s="59"/>
      <c r="I1094" s="59"/>
    </row>
    <row r="1095" spans="2:9" ht="13.5">
      <c r="B1095" s="59"/>
      <c r="C1095" s="59"/>
      <c r="D1095" s="59"/>
      <c r="E1095" s="59"/>
      <c r="F1095" s="59"/>
      <c r="G1095" s="59"/>
      <c r="H1095" s="59"/>
      <c r="I1095" s="59"/>
    </row>
    <row r="1096" spans="2:9" ht="13.5">
      <c r="B1096" s="59"/>
      <c r="C1096" s="59"/>
      <c r="D1096" s="59"/>
      <c r="E1096" s="59"/>
      <c r="F1096" s="59"/>
      <c r="G1096" s="59"/>
      <c r="H1096" s="59"/>
      <c r="I1096" s="59"/>
    </row>
    <row r="1097" spans="2:9" ht="13.5">
      <c r="B1097" s="59"/>
      <c r="C1097" s="59"/>
      <c r="D1097" s="59"/>
      <c r="E1097" s="59"/>
      <c r="F1097" s="59"/>
      <c r="G1097" s="59"/>
      <c r="H1097" s="59"/>
      <c r="I1097" s="59"/>
    </row>
    <row r="1098" spans="2:9" ht="13.5">
      <c r="B1098" s="59"/>
      <c r="C1098" s="59"/>
      <c r="D1098" s="59"/>
      <c r="E1098" s="59"/>
      <c r="F1098" s="59"/>
      <c r="G1098" s="59"/>
      <c r="H1098" s="59"/>
      <c r="I1098" s="59"/>
    </row>
    <row r="1099" spans="2:9" ht="13.5">
      <c r="B1099" s="59"/>
      <c r="C1099" s="59"/>
      <c r="D1099" s="59"/>
      <c r="E1099" s="59"/>
      <c r="F1099" s="59"/>
      <c r="G1099" s="59"/>
      <c r="H1099" s="59"/>
      <c r="I1099" s="59"/>
    </row>
    <row r="1100" spans="2:9" ht="13.5">
      <c r="B1100" s="59"/>
      <c r="C1100" s="59"/>
      <c r="D1100" s="59"/>
      <c r="E1100" s="59"/>
      <c r="F1100" s="59"/>
      <c r="G1100" s="59"/>
      <c r="H1100" s="59"/>
      <c r="I1100" s="59"/>
    </row>
    <row r="1101" spans="2:9" ht="13.5">
      <c r="B1101" s="59"/>
      <c r="C1101" s="59"/>
      <c r="D1101" s="59"/>
      <c r="E1101" s="59"/>
      <c r="F1101" s="59"/>
      <c r="G1101" s="59"/>
      <c r="H1101" s="59"/>
      <c r="I1101" s="59"/>
    </row>
    <row r="1102" spans="2:9" ht="13.5">
      <c r="B1102" s="59"/>
      <c r="C1102" s="59"/>
      <c r="D1102" s="59"/>
      <c r="E1102" s="59"/>
      <c r="F1102" s="59"/>
      <c r="G1102" s="59"/>
      <c r="H1102" s="59"/>
      <c r="I1102" s="59"/>
    </row>
    <row r="1103" spans="2:9" ht="13.5">
      <c r="B1103" s="59"/>
      <c r="C1103" s="59"/>
      <c r="D1103" s="59"/>
      <c r="E1103" s="59"/>
      <c r="F1103" s="59"/>
      <c r="G1103" s="59"/>
      <c r="H1103" s="59"/>
      <c r="I1103" s="59"/>
    </row>
    <row r="1104" spans="2:9" ht="13.5">
      <c r="B1104" s="59"/>
      <c r="C1104" s="59"/>
      <c r="D1104" s="59"/>
      <c r="E1104" s="59"/>
      <c r="F1104" s="59"/>
      <c r="G1104" s="59"/>
      <c r="H1104" s="59"/>
      <c r="I1104" s="59"/>
    </row>
    <row r="1105" spans="2:9" ht="13.5">
      <c r="B1105" s="59"/>
      <c r="C1105" s="59"/>
      <c r="D1105" s="59"/>
      <c r="E1105" s="59"/>
      <c r="F1105" s="59"/>
      <c r="G1105" s="59"/>
      <c r="H1105" s="59"/>
      <c r="I1105" s="59"/>
    </row>
    <row r="1106" spans="2:9" ht="13.5">
      <c r="B1106" s="59"/>
      <c r="C1106" s="59"/>
      <c r="D1106" s="59"/>
      <c r="E1106" s="59"/>
      <c r="F1106" s="59"/>
      <c r="G1106" s="59"/>
      <c r="H1106" s="59"/>
      <c r="I1106" s="59"/>
    </row>
    <row r="1107" spans="2:9" ht="13.5">
      <c r="B1107" s="59"/>
      <c r="C1107" s="59"/>
      <c r="D1107" s="59"/>
      <c r="E1107" s="59"/>
      <c r="F1107" s="59"/>
      <c r="G1107" s="59"/>
      <c r="H1107" s="59"/>
      <c r="I1107" s="59"/>
    </row>
    <row r="1108" spans="2:9" ht="13.5">
      <c r="B1108" s="59"/>
      <c r="C1108" s="59"/>
      <c r="D1108" s="59"/>
      <c r="E1108" s="59"/>
      <c r="F1108" s="59"/>
      <c r="G1108" s="59"/>
      <c r="H1108" s="59"/>
      <c r="I1108" s="59"/>
    </row>
    <row r="1109" spans="2:9" ht="13.5">
      <c r="B1109" s="59"/>
      <c r="C1109" s="59"/>
      <c r="D1109" s="59"/>
      <c r="E1109" s="59"/>
      <c r="F1109" s="59"/>
      <c r="G1109" s="59"/>
      <c r="H1109" s="59"/>
      <c r="I1109" s="59"/>
    </row>
    <row r="1110" spans="2:9" ht="13.5">
      <c r="B1110" s="59"/>
      <c r="C1110" s="59"/>
      <c r="D1110" s="59"/>
      <c r="E1110" s="59"/>
      <c r="F1110" s="59"/>
      <c r="G1110" s="59"/>
      <c r="H1110" s="59"/>
      <c r="I1110" s="59"/>
    </row>
    <row r="1111" spans="2:9" ht="13.5">
      <c r="B1111" s="59"/>
      <c r="C1111" s="59"/>
      <c r="D1111" s="59"/>
      <c r="E1111" s="59"/>
      <c r="F1111" s="59"/>
      <c r="G1111" s="59"/>
      <c r="H1111" s="59"/>
      <c r="I1111" s="59"/>
    </row>
    <row r="1112" spans="2:9" ht="13.5">
      <c r="B1112" s="59"/>
      <c r="C1112" s="59"/>
      <c r="D1112" s="59"/>
      <c r="E1112" s="59"/>
      <c r="F1112" s="59"/>
      <c r="G1112" s="59"/>
      <c r="H1112" s="59"/>
      <c r="I1112" s="59"/>
    </row>
    <row r="1113" spans="2:9" ht="13.5">
      <c r="B1113" s="59"/>
      <c r="C1113" s="59"/>
      <c r="D1113" s="59"/>
      <c r="E1113" s="59"/>
      <c r="F1113" s="59"/>
      <c r="G1113" s="59"/>
      <c r="H1113" s="59"/>
      <c r="I1113" s="59"/>
    </row>
    <row r="1114" spans="2:9" ht="13.5">
      <c r="B1114" s="59"/>
      <c r="C1114" s="59"/>
      <c r="D1114" s="59"/>
      <c r="E1114" s="59"/>
      <c r="F1114" s="59"/>
      <c r="G1114" s="59"/>
      <c r="H1114" s="59"/>
      <c r="I1114" s="59"/>
    </row>
    <row r="1115" spans="2:9" ht="13.5">
      <c r="B1115" s="59"/>
      <c r="C1115" s="59"/>
      <c r="D1115" s="59"/>
      <c r="E1115" s="59"/>
      <c r="F1115" s="59"/>
      <c r="G1115" s="59"/>
      <c r="H1115" s="59"/>
      <c r="I1115" s="59"/>
    </row>
    <row r="1116" spans="2:9" ht="13.5">
      <c r="B1116" s="59"/>
      <c r="C1116" s="59"/>
      <c r="D1116" s="59"/>
      <c r="E1116" s="59"/>
      <c r="F1116" s="59"/>
      <c r="G1116" s="59"/>
      <c r="H1116" s="59"/>
      <c r="I1116" s="59"/>
    </row>
    <row r="1117" spans="2:9" ht="13.5">
      <c r="B1117" s="59"/>
      <c r="C1117" s="59"/>
      <c r="D1117" s="59"/>
      <c r="E1117" s="59"/>
      <c r="F1117" s="59"/>
      <c r="G1117" s="59"/>
      <c r="H1117" s="59"/>
      <c r="I1117" s="59"/>
    </row>
    <row r="1118" spans="2:9" ht="13.5">
      <c r="B1118" s="59"/>
      <c r="C1118" s="59"/>
      <c r="D1118" s="59"/>
      <c r="E1118" s="59"/>
      <c r="F1118" s="59"/>
      <c r="G1118" s="59"/>
      <c r="H1118" s="59"/>
      <c r="I1118" s="59"/>
    </row>
    <row r="1119" spans="2:9" ht="13.5">
      <c r="B1119" s="59"/>
      <c r="C1119" s="59"/>
      <c r="D1119" s="59"/>
      <c r="E1119" s="59"/>
      <c r="F1119" s="59"/>
      <c r="G1119" s="59"/>
      <c r="H1119" s="59"/>
      <c r="I1119" s="59"/>
    </row>
    <row r="1120" spans="2:9" ht="13.5">
      <c r="B1120" s="59"/>
      <c r="C1120" s="59"/>
      <c r="D1120" s="59"/>
      <c r="E1120" s="59"/>
      <c r="F1120" s="59"/>
      <c r="G1120" s="59"/>
      <c r="H1120" s="59"/>
      <c r="I1120" s="59"/>
    </row>
    <row r="1121" spans="2:9" ht="13.5">
      <c r="B1121" s="59"/>
      <c r="C1121" s="59"/>
      <c r="D1121" s="59"/>
      <c r="E1121" s="59"/>
      <c r="F1121" s="59"/>
      <c r="G1121" s="59"/>
      <c r="H1121" s="59"/>
      <c r="I1121" s="59"/>
    </row>
    <row r="1122" spans="2:9" ht="13.5">
      <c r="B1122" s="59"/>
      <c r="C1122" s="59"/>
      <c r="D1122" s="59"/>
      <c r="E1122" s="59"/>
      <c r="F1122" s="59"/>
      <c r="G1122" s="59"/>
      <c r="H1122" s="59"/>
      <c r="I1122" s="59"/>
    </row>
    <row r="1123" spans="2:9" ht="13.5">
      <c r="B1123" s="59"/>
      <c r="C1123" s="59"/>
      <c r="D1123" s="59"/>
      <c r="E1123" s="59"/>
      <c r="F1123" s="59"/>
      <c r="G1123" s="59"/>
      <c r="H1123" s="59"/>
      <c r="I1123" s="59"/>
    </row>
    <row r="1124" spans="2:9" ht="13.5">
      <c r="B1124" s="59"/>
      <c r="C1124" s="59"/>
      <c r="D1124" s="59"/>
      <c r="E1124" s="59"/>
      <c r="F1124" s="59"/>
      <c r="G1124" s="59"/>
      <c r="H1124" s="59"/>
      <c r="I1124" s="59"/>
    </row>
    <row r="1125" spans="2:9" ht="13.5">
      <c r="B1125" s="59"/>
      <c r="C1125" s="59"/>
      <c r="D1125" s="59"/>
      <c r="E1125" s="59"/>
      <c r="F1125" s="59"/>
      <c r="G1125" s="59"/>
      <c r="H1125" s="59"/>
      <c r="I1125" s="59"/>
    </row>
    <row r="1126" spans="2:9" ht="13.5">
      <c r="B1126" s="59"/>
      <c r="C1126" s="59"/>
      <c r="D1126" s="59"/>
      <c r="E1126" s="59"/>
      <c r="F1126" s="59"/>
      <c r="G1126" s="59"/>
      <c r="H1126" s="59"/>
      <c r="I1126" s="59"/>
    </row>
    <row r="1127" spans="2:9" ht="13.5">
      <c r="B1127" s="59"/>
      <c r="C1127" s="59"/>
      <c r="D1127" s="59"/>
      <c r="E1127" s="59"/>
      <c r="F1127" s="59"/>
      <c r="G1127" s="59"/>
      <c r="H1127" s="59"/>
      <c r="I1127" s="59"/>
    </row>
    <row r="1128" spans="2:9" ht="13.5">
      <c r="B1128" s="59"/>
      <c r="C1128" s="59"/>
      <c r="D1128" s="59"/>
      <c r="E1128" s="59"/>
      <c r="F1128" s="59"/>
      <c r="G1128" s="59"/>
      <c r="H1128" s="59"/>
      <c r="I1128" s="59"/>
    </row>
    <row r="1129" spans="2:9" ht="13.5">
      <c r="B1129" s="59"/>
      <c r="C1129" s="59"/>
      <c r="D1129" s="59"/>
      <c r="E1129" s="59"/>
      <c r="F1129" s="59"/>
      <c r="G1129" s="59"/>
      <c r="H1129" s="59"/>
      <c r="I1129" s="59"/>
    </row>
    <row r="1130" spans="2:9" ht="13.5">
      <c r="B1130" s="59"/>
      <c r="C1130" s="59"/>
      <c r="D1130" s="59"/>
      <c r="E1130" s="59"/>
      <c r="F1130" s="59"/>
      <c r="G1130" s="59"/>
      <c r="H1130" s="59"/>
      <c r="I1130" s="59"/>
    </row>
    <row r="1131" spans="2:9" ht="13.5">
      <c r="B1131" s="59"/>
      <c r="C1131" s="59"/>
      <c r="D1131" s="59"/>
      <c r="E1131" s="59"/>
      <c r="F1131" s="59"/>
      <c r="G1131" s="59"/>
      <c r="H1131" s="59"/>
      <c r="I1131" s="59"/>
    </row>
    <row r="1132" spans="2:9" ht="13.5">
      <c r="B1132" s="59"/>
      <c r="C1132" s="59"/>
      <c r="D1132" s="59"/>
      <c r="E1132" s="59"/>
      <c r="F1132" s="59"/>
      <c r="G1132" s="59"/>
      <c r="H1132" s="59"/>
      <c r="I1132" s="59"/>
    </row>
    <row r="1133" spans="2:9" ht="13.5">
      <c r="B1133" s="59"/>
      <c r="C1133" s="59"/>
      <c r="D1133" s="59"/>
      <c r="E1133" s="59"/>
      <c r="F1133" s="59"/>
      <c r="G1133" s="59"/>
      <c r="H1133" s="59"/>
      <c r="I1133" s="59"/>
    </row>
    <row r="1134" spans="2:9" ht="13.5">
      <c r="B1134" s="59"/>
      <c r="C1134" s="59"/>
      <c r="D1134" s="59"/>
      <c r="E1134" s="59"/>
      <c r="F1134" s="59"/>
      <c r="G1134" s="59"/>
      <c r="H1134" s="59"/>
      <c r="I1134" s="59"/>
    </row>
    <row r="1135" spans="2:9" ht="13.5">
      <c r="B1135" s="59"/>
      <c r="C1135" s="59"/>
      <c r="D1135" s="59"/>
      <c r="E1135" s="59"/>
      <c r="F1135" s="59"/>
      <c r="G1135" s="59"/>
      <c r="H1135" s="59"/>
      <c r="I1135" s="59"/>
    </row>
    <row r="1136" spans="2:9" ht="13.5">
      <c r="B1136" s="59"/>
      <c r="C1136" s="59"/>
      <c r="D1136" s="59"/>
      <c r="E1136" s="59"/>
      <c r="F1136" s="59"/>
      <c r="G1136" s="59"/>
      <c r="H1136" s="59"/>
      <c r="I1136" s="59"/>
    </row>
    <row r="1137" spans="2:9" ht="13.5">
      <c r="B1137" s="59"/>
      <c r="C1137" s="59"/>
      <c r="D1137" s="59"/>
      <c r="E1137" s="59"/>
      <c r="F1137" s="59"/>
      <c r="G1137" s="59"/>
      <c r="H1137" s="59"/>
      <c r="I1137" s="59"/>
    </row>
    <row r="1138" spans="2:9" ht="13.5">
      <c r="B1138" s="59"/>
      <c r="C1138" s="59"/>
      <c r="D1138" s="59"/>
      <c r="E1138" s="59"/>
      <c r="F1138" s="59"/>
      <c r="G1138" s="59"/>
      <c r="H1138" s="59"/>
      <c r="I1138" s="59"/>
    </row>
    <row r="1139" spans="2:9" ht="13.5">
      <c r="B1139" s="59"/>
      <c r="C1139" s="59"/>
      <c r="D1139" s="59"/>
      <c r="E1139" s="59"/>
      <c r="F1139" s="59"/>
      <c r="G1139" s="59"/>
      <c r="H1139" s="59"/>
      <c r="I1139" s="59"/>
    </row>
    <row r="1140" spans="2:9" ht="13.5">
      <c r="B1140" s="59"/>
      <c r="C1140" s="59"/>
      <c r="D1140" s="59"/>
      <c r="E1140" s="59"/>
      <c r="F1140" s="59"/>
      <c r="G1140" s="59"/>
      <c r="H1140" s="59"/>
      <c r="I1140" s="59"/>
    </row>
    <row r="1141" spans="2:9" ht="13.5">
      <c r="B1141" s="59"/>
      <c r="C1141" s="59"/>
      <c r="D1141" s="59"/>
      <c r="E1141" s="59"/>
      <c r="F1141" s="59"/>
      <c r="G1141" s="59"/>
      <c r="H1141" s="59"/>
      <c r="I1141" s="59"/>
    </row>
    <row r="1142" spans="2:9" ht="13.5">
      <c r="B1142" s="59"/>
      <c r="C1142" s="59"/>
      <c r="D1142" s="59"/>
      <c r="E1142" s="59"/>
      <c r="F1142" s="59"/>
      <c r="G1142" s="59"/>
      <c r="H1142" s="59"/>
      <c r="I1142" s="59"/>
    </row>
    <row r="1143" spans="2:9" ht="13.5">
      <c r="B1143" s="59"/>
      <c r="C1143" s="59"/>
      <c r="D1143" s="59"/>
      <c r="E1143" s="59"/>
      <c r="F1143" s="59"/>
      <c r="G1143" s="59"/>
      <c r="H1143" s="59"/>
      <c r="I1143" s="59"/>
    </row>
    <row r="1144" spans="2:9" ht="13.5">
      <c r="B1144" s="59"/>
      <c r="C1144" s="59"/>
      <c r="D1144" s="59"/>
      <c r="E1144" s="59"/>
      <c r="F1144" s="59"/>
      <c r="G1144" s="59"/>
      <c r="H1144" s="59"/>
      <c r="I1144" s="59"/>
    </row>
    <row r="1145" spans="2:9" ht="13.5">
      <c r="B1145" s="59"/>
      <c r="C1145" s="59"/>
      <c r="D1145" s="59"/>
      <c r="E1145" s="59"/>
      <c r="F1145" s="59"/>
      <c r="G1145" s="59"/>
      <c r="H1145" s="59"/>
      <c r="I1145" s="59"/>
    </row>
    <row r="1146" spans="2:9" ht="13.5">
      <c r="B1146" s="59"/>
      <c r="C1146" s="59"/>
      <c r="D1146" s="59"/>
      <c r="E1146" s="59"/>
      <c r="F1146" s="59"/>
      <c r="G1146" s="59"/>
      <c r="H1146" s="59"/>
      <c r="I1146" s="59"/>
    </row>
    <row r="1147" spans="2:9" ht="13.5">
      <c r="B1147" s="59"/>
      <c r="C1147" s="59"/>
      <c r="D1147" s="59"/>
      <c r="E1147" s="59"/>
      <c r="F1147" s="59"/>
      <c r="G1147" s="59"/>
      <c r="H1147" s="59"/>
      <c r="I1147" s="59"/>
    </row>
    <row r="1148" spans="2:9" ht="13.5">
      <c r="B1148" s="59"/>
      <c r="C1148" s="59"/>
      <c r="D1148" s="59"/>
      <c r="E1148" s="59"/>
      <c r="F1148" s="59"/>
      <c r="G1148" s="59"/>
      <c r="H1148" s="59"/>
      <c r="I1148" s="59"/>
    </row>
  </sheetData>
  <sheetProtection/>
  <mergeCells count="23">
    <mergeCell ref="B13:B14"/>
    <mergeCell ref="I13:I14"/>
    <mergeCell ref="K12:K14"/>
    <mergeCell ref="L12:L14"/>
    <mergeCell ref="M12:M14"/>
    <mergeCell ref="J11:J14"/>
    <mergeCell ref="K11:M11"/>
    <mergeCell ref="B11:I11"/>
    <mergeCell ref="E13:E14"/>
    <mergeCell ref="F13:F14"/>
    <mergeCell ref="G13:G14"/>
    <mergeCell ref="H13:H14"/>
    <mergeCell ref="B12:I12"/>
    <mergeCell ref="N11:U11"/>
    <mergeCell ref="N12:U12"/>
    <mergeCell ref="N13:N14"/>
    <mergeCell ref="O13:P13"/>
    <mergeCell ref="Q13:Q14"/>
    <mergeCell ref="C13:D13"/>
    <mergeCell ref="R13:R14"/>
    <mergeCell ref="S13:S14"/>
    <mergeCell ref="T13:T14"/>
    <mergeCell ref="U13:U14"/>
  </mergeCells>
  <printOptions horizontalCentered="1"/>
  <pageMargins left="0.5" right="0.5" top="0.75" bottom="0.75" header="0.5" footer="0.5"/>
  <pageSetup fitToHeight="1" fitToWidth="1" horizontalDpi="600" verticalDpi="600" orientation="portrait" scale="2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9"/>
  <sheetViews>
    <sheetView showGridLines="0" workbookViewId="0" topLeftCell="A1">
      <pane xSplit="1" ySplit="13" topLeftCell="B7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2" sqref="B72"/>
    </sheetView>
  </sheetViews>
  <sheetFormatPr defaultColWidth="9.140625" defaultRowHeight="12.75"/>
  <cols>
    <col min="1" max="1" width="14.00390625" style="33" customWidth="1"/>
    <col min="2" max="2" width="13.421875" style="30" customWidth="1"/>
    <col min="3" max="3" width="13.28125" style="30" customWidth="1"/>
    <col min="4" max="4" width="15.421875" style="30" customWidth="1"/>
    <col min="5" max="5" width="13.28125" style="30" customWidth="1"/>
    <col min="6" max="6" width="11.140625" style="30" customWidth="1"/>
    <col min="7" max="7" width="14.421875" style="30" customWidth="1"/>
    <col min="8" max="8" width="16.8515625" style="30" customWidth="1"/>
    <col min="9" max="9" width="14.28125" style="30" bestFit="1" customWidth="1"/>
    <col min="10" max="10" width="13.00390625" style="30" customWidth="1"/>
    <col min="11" max="13" width="15.00390625" style="30" customWidth="1"/>
    <col min="14" max="21" width="14.28125" style="30" customWidth="1"/>
    <col min="22" max="16384" width="9.140625" style="30" customWidth="1"/>
  </cols>
  <sheetData>
    <row r="1" spans="1:9" ht="15">
      <c r="A1" s="35" t="s">
        <v>92</v>
      </c>
      <c r="B1" s="36" t="s">
        <v>103</v>
      </c>
      <c r="C1" s="36"/>
      <c r="D1" s="36"/>
      <c r="E1" s="37"/>
      <c r="F1" s="37"/>
      <c r="G1" s="79"/>
      <c r="H1" s="79"/>
      <c r="I1" s="79"/>
    </row>
    <row r="2" spans="1:9" ht="15">
      <c r="A2" s="35" t="s">
        <v>93</v>
      </c>
      <c r="B2" s="38" t="s">
        <v>28</v>
      </c>
      <c r="C2" s="36"/>
      <c r="D2" s="36"/>
      <c r="E2" s="37"/>
      <c r="F2" s="37"/>
      <c r="G2" s="79"/>
      <c r="H2" s="79"/>
      <c r="I2" s="79"/>
    </row>
    <row r="3" spans="1:9" ht="15">
      <c r="A3" s="35" t="s">
        <v>94</v>
      </c>
      <c r="B3" s="39" t="s">
        <v>102</v>
      </c>
      <c r="C3" s="39"/>
      <c r="D3" s="39"/>
      <c r="E3" s="40"/>
      <c r="F3" s="40"/>
      <c r="G3" s="80"/>
      <c r="H3" s="80"/>
      <c r="I3" s="80"/>
    </row>
    <row r="4" spans="1:9" ht="15">
      <c r="A4" s="35" t="s">
        <v>95</v>
      </c>
      <c r="B4" s="41" t="s">
        <v>117</v>
      </c>
      <c r="C4" s="42"/>
      <c r="D4" s="41"/>
      <c r="E4" s="43"/>
      <c r="F4" s="43"/>
      <c r="G4" s="81"/>
      <c r="H4" s="81"/>
      <c r="I4" s="81"/>
    </row>
    <row r="5" spans="1:9" ht="15">
      <c r="A5" s="35" t="s">
        <v>96</v>
      </c>
      <c r="B5" s="44" t="s">
        <v>16</v>
      </c>
      <c r="C5" s="45"/>
      <c r="D5" s="45"/>
      <c r="E5" s="43"/>
      <c r="F5" s="43"/>
      <c r="G5" s="81"/>
      <c r="H5" s="81"/>
      <c r="I5" s="81"/>
    </row>
    <row r="6" spans="1:9" ht="15">
      <c r="A6" s="35" t="s">
        <v>97</v>
      </c>
      <c r="B6" s="44" t="s">
        <v>98</v>
      </c>
      <c r="C6" s="45"/>
      <c r="D6" s="45"/>
      <c r="E6" s="43"/>
      <c r="F6" s="43"/>
      <c r="G6" s="81"/>
      <c r="H6" s="81"/>
      <c r="I6" s="81"/>
    </row>
    <row r="7" spans="1:9" ht="15">
      <c r="A7" s="35" t="s">
        <v>99</v>
      </c>
      <c r="B7" s="44" t="s">
        <v>100</v>
      </c>
      <c r="C7" s="45"/>
      <c r="D7" s="45"/>
      <c r="E7" s="43"/>
      <c r="F7" s="43"/>
      <c r="G7" s="81"/>
      <c r="H7" s="81"/>
      <c r="I7" s="81"/>
    </row>
    <row r="8" spans="1:9" ht="15">
      <c r="A8" s="46" t="s">
        <v>101</v>
      </c>
      <c r="B8" s="47"/>
      <c r="C8" s="48"/>
      <c r="D8" s="48"/>
      <c r="E8" s="49"/>
      <c r="F8" s="49"/>
      <c r="G8" s="82"/>
      <c r="H8" s="82"/>
      <c r="I8" s="82"/>
    </row>
    <row r="9" spans="2:9" ht="12.75">
      <c r="B9" s="55"/>
      <c r="C9" s="55"/>
      <c r="D9" s="55"/>
      <c r="E9" s="55"/>
      <c r="F9" s="55"/>
      <c r="G9" s="55"/>
      <c r="H9" s="55"/>
      <c r="I9" s="33"/>
    </row>
    <row r="10" spans="1:23" ht="18.75" customHeight="1">
      <c r="A10" s="73"/>
      <c r="B10" s="99" t="s">
        <v>33</v>
      </c>
      <c r="C10" s="99"/>
      <c r="D10" s="99"/>
      <c r="E10" s="99"/>
      <c r="F10" s="99"/>
      <c r="G10" s="99"/>
      <c r="H10" s="99"/>
      <c r="I10" s="100"/>
      <c r="J10" s="93" t="s">
        <v>76</v>
      </c>
      <c r="K10" s="102" t="s">
        <v>110</v>
      </c>
      <c r="L10" s="102"/>
      <c r="M10" s="102"/>
      <c r="N10" s="87" t="s">
        <v>73</v>
      </c>
      <c r="O10" s="87"/>
      <c r="P10" s="87"/>
      <c r="Q10" s="87"/>
      <c r="R10" s="87"/>
      <c r="S10" s="87"/>
      <c r="T10" s="87"/>
      <c r="U10" s="87"/>
      <c r="V10" s="63"/>
      <c r="W10" s="63"/>
    </row>
    <row r="11" spans="1:23" ht="13.5">
      <c r="A11" s="73"/>
      <c r="B11" s="99" t="s">
        <v>74</v>
      </c>
      <c r="C11" s="99"/>
      <c r="D11" s="99"/>
      <c r="E11" s="99"/>
      <c r="F11" s="99"/>
      <c r="G11" s="99"/>
      <c r="H11" s="99"/>
      <c r="I11" s="100"/>
      <c r="J11" s="94"/>
      <c r="K11" s="104" t="s">
        <v>77</v>
      </c>
      <c r="L11" s="104" t="s">
        <v>108</v>
      </c>
      <c r="M11" s="104" t="s">
        <v>109</v>
      </c>
      <c r="N11" s="87" t="s">
        <v>75</v>
      </c>
      <c r="O11" s="87"/>
      <c r="P11" s="87"/>
      <c r="Q11" s="87"/>
      <c r="R11" s="87"/>
      <c r="S11" s="87"/>
      <c r="T11" s="87"/>
      <c r="U11" s="87"/>
      <c r="V11" s="63"/>
      <c r="W11" s="63"/>
    </row>
    <row r="12" spans="1:21" ht="26.25" customHeight="1">
      <c r="A12" s="73"/>
      <c r="B12" s="103" t="s">
        <v>70</v>
      </c>
      <c r="C12" s="90" t="s">
        <v>10</v>
      </c>
      <c r="D12" s="90"/>
      <c r="E12" s="90"/>
      <c r="F12" s="90" t="s">
        <v>20</v>
      </c>
      <c r="G12" s="90" t="s">
        <v>23</v>
      </c>
      <c r="H12" s="90" t="s">
        <v>12</v>
      </c>
      <c r="I12" s="90" t="s">
        <v>105</v>
      </c>
      <c r="J12" s="94"/>
      <c r="K12" s="104"/>
      <c r="L12" s="104"/>
      <c r="M12" s="104"/>
      <c r="N12" s="90" t="s">
        <v>70</v>
      </c>
      <c r="O12" s="90" t="s">
        <v>10</v>
      </c>
      <c r="P12" s="90"/>
      <c r="Q12" s="90"/>
      <c r="R12" s="90" t="s">
        <v>20</v>
      </c>
      <c r="S12" s="90" t="s">
        <v>23</v>
      </c>
      <c r="T12" s="90" t="s">
        <v>12</v>
      </c>
      <c r="U12" s="90" t="s">
        <v>105</v>
      </c>
    </row>
    <row r="13" spans="1:21" ht="45">
      <c r="A13" s="73" t="s">
        <v>91</v>
      </c>
      <c r="B13" s="103"/>
      <c r="C13" s="61" t="s">
        <v>71</v>
      </c>
      <c r="D13" s="61" t="s">
        <v>72</v>
      </c>
      <c r="E13" s="61" t="s">
        <v>11</v>
      </c>
      <c r="F13" s="90" t="s">
        <v>20</v>
      </c>
      <c r="G13" s="90" t="s">
        <v>23</v>
      </c>
      <c r="H13" s="90" t="s">
        <v>12</v>
      </c>
      <c r="I13" s="90" t="s">
        <v>11</v>
      </c>
      <c r="J13" s="95"/>
      <c r="K13" s="104"/>
      <c r="L13" s="104"/>
      <c r="M13" s="104"/>
      <c r="N13" s="90"/>
      <c r="O13" s="61" t="s">
        <v>71</v>
      </c>
      <c r="P13" s="61" t="s">
        <v>72</v>
      </c>
      <c r="Q13" s="61" t="s">
        <v>11</v>
      </c>
      <c r="R13" s="90" t="s">
        <v>20</v>
      </c>
      <c r="S13" s="90" t="s">
        <v>23</v>
      </c>
      <c r="T13" s="90" t="s">
        <v>12</v>
      </c>
      <c r="U13" s="90" t="s">
        <v>11</v>
      </c>
    </row>
    <row r="14" spans="1:21" s="29" customFormat="1" ht="12.75" customHeight="1">
      <c r="A14" s="50">
        <v>42825</v>
      </c>
      <c r="B14" s="54">
        <f>('[236]CB_Mar17'!$I$5/1000)/1000</f>
        <v>10968.744211</v>
      </c>
      <c r="C14" s="54">
        <f>('[236]CB_Mar17'!$I$7/1000)/1000</f>
        <v>50038.171187</v>
      </c>
      <c r="D14" s="54">
        <f>('[236]CB_Mar17'!$I$8/1000)/1000</f>
        <v>15248.483214</v>
      </c>
      <c r="E14" s="54">
        <f aca="true" t="shared" si="0" ref="E14:E24">C14+D14</f>
        <v>65286.654401</v>
      </c>
      <c r="F14" s="54">
        <f>('[236]CB_Mar17'!$I$11/1000)/1000</f>
        <v>1049.297622</v>
      </c>
      <c r="G14" s="54">
        <f>('[236]CB_Mar17'!$I$12/1000)/1000</f>
        <v>6860.544388</v>
      </c>
      <c r="H14" s="54">
        <f>(('[236]CB_Mar17'!$I$9+'[236]CB_Mar17'!$I$10+'[236]CB_Mar17'!$I$13)/1000)/1000</f>
        <v>44489.279538</v>
      </c>
      <c r="I14" s="62">
        <f aca="true" t="shared" si="1" ref="I14:I24">SUM(B14,E14:H14)</f>
        <v>128654.52016</v>
      </c>
      <c r="J14" s="65">
        <f>('[239]Mar17'!$B$13/1000)/1000</f>
        <v>410290.403909</v>
      </c>
      <c r="K14" s="66">
        <v>26</v>
      </c>
      <c r="L14" s="72">
        <f>J14*(K14/100)</f>
        <v>106675.50501634</v>
      </c>
      <c r="M14" s="72">
        <f>I14-L14</f>
        <v>21979.01514366</v>
      </c>
      <c r="N14" s="64">
        <f aca="true" t="shared" si="2" ref="N14:N48">(B14/$J14)*100</f>
        <v>2.673409883949614</v>
      </c>
      <c r="O14" s="64">
        <f aca="true" t="shared" si="3" ref="O14:O48">(C14/$J14)*100</f>
        <v>12.195793689120297</v>
      </c>
      <c r="P14" s="64">
        <f aca="true" t="shared" si="4" ref="P14:P48">(D14/$J14)*100</f>
        <v>3.716509835161055</v>
      </c>
      <c r="Q14" s="64">
        <f aca="true" t="shared" si="5" ref="Q14:Q48">(E14/$J14)*100</f>
        <v>15.912303524281352</v>
      </c>
      <c r="R14" s="64">
        <f aca="true" t="shared" si="6" ref="R14:R48">(F14/$J14)*100</f>
        <v>0.25574510444380955</v>
      </c>
      <c r="S14" s="64">
        <f aca="true" t="shared" si="7" ref="S14:S48">(G14/$J14)*100</f>
        <v>1.6721191435716904</v>
      </c>
      <c r="T14" s="64">
        <f aca="true" t="shared" si="8" ref="T14:T48">(H14/$J14)*100</f>
        <v>10.843363411411266</v>
      </c>
      <c r="U14" s="67">
        <f aca="true" t="shared" si="9" ref="U14:U48">(I14/$J14)*100</f>
        <v>31.356941067657733</v>
      </c>
    </row>
    <row r="15" spans="1:21" s="29" customFormat="1" ht="12.75" customHeight="1">
      <c r="A15" s="50">
        <v>42855</v>
      </c>
      <c r="B15" s="54">
        <f>('[236]CB_Apr17'!$I$5/1000)/1000</f>
        <v>11879.991081</v>
      </c>
      <c r="C15" s="54">
        <f>('[236]CB_Apr17'!$I$7/1000)/1000</f>
        <v>51891.456604</v>
      </c>
      <c r="D15" s="54">
        <f>('[236]CB_Apr17'!$I$8/1000)/1000</f>
        <v>13301.237364</v>
      </c>
      <c r="E15" s="54">
        <f t="shared" si="0"/>
        <v>65192.693968</v>
      </c>
      <c r="F15" s="54">
        <f>('[236]CB_Apr17'!$I$11/1000)/1000</f>
        <v>1341.746065</v>
      </c>
      <c r="G15" s="54">
        <f>('[236]CB_Apr17'!$I$12/1000)/1000</f>
        <v>5806.606884</v>
      </c>
      <c r="H15" s="54">
        <f>(('[236]CB_Apr17'!$I$9+'[236]CB_Apr17'!$I$10+'[236]CB_Apr17'!$I$13)/1000)/1000</f>
        <v>47105.274982</v>
      </c>
      <c r="I15" s="62">
        <f t="shared" si="1"/>
        <v>131326.31298</v>
      </c>
      <c r="J15" s="65">
        <f>('[239]Apr17'!$B$13/1000)/1000</f>
        <v>422384.833511</v>
      </c>
      <c r="K15" s="66">
        <v>26</v>
      </c>
      <c r="L15" s="72">
        <f aca="true" t="shared" si="10" ref="L15:L48">J15*(K15/100)</f>
        <v>109820.05671286</v>
      </c>
      <c r="M15" s="72">
        <f aca="true" t="shared" si="11" ref="M15:M48">I15-L15</f>
        <v>21506.256267139994</v>
      </c>
      <c r="N15" s="64">
        <f t="shared" si="2"/>
        <v>2.8125988763018914</v>
      </c>
      <c r="O15" s="64">
        <f t="shared" si="3"/>
        <v>12.285350345717044</v>
      </c>
      <c r="P15" s="64">
        <f t="shared" si="4"/>
        <v>3.14908024832137</v>
      </c>
      <c r="Q15" s="64">
        <f t="shared" si="5"/>
        <v>15.434430594038414</v>
      </c>
      <c r="R15" s="64">
        <f t="shared" si="6"/>
        <v>0.3176596218777485</v>
      </c>
      <c r="S15" s="64">
        <f t="shared" si="7"/>
        <v>1.3747195503526006</v>
      </c>
      <c r="T15" s="64">
        <f t="shared" si="8"/>
        <v>11.152217419940403</v>
      </c>
      <c r="U15" s="67">
        <f t="shared" si="9"/>
        <v>31.09162606251105</v>
      </c>
    </row>
    <row r="16" spans="1:21" s="29" customFormat="1" ht="12.75" customHeight="1">
      <c r="A16" s="50">
        <v>42886</v>
      </c>
      <c r="B16" s="54">
        <f>('[236]CB_May17'!$I$5/1000)/1000</f>
        <v>10986.217685</v>
      </c>
      <c r="C16" s="54">
        <f>('[236]CB_May17'!$I$7/1000)/1000</f>
        <v>51724.994478</v>
      </c>
      <c r="D16" s="54">
        <f>('[236]CB_May17'!$I$8/1000)/1000</f>
        <v>22503.019323</v>
      </c>
      <c r="E16" s="54">
        <f t="shared" si="0"/>
        <v>74228.013801</v>
      </c>
      <c r="F16" s="54">
        <f>('[236]CB_May17'!$I$11/1000)/1000</f>
        <v>1880.649504</v>
      </c>
      <c r="G16" s="54">
        <f>('[236]CB_May17'!$I$12/1000)/1000</f>
        <v>3450.432215</v>
      </c>
      <c r="H16" s="54">
        <f>(('[236]CB_May17'!$I$9+'[236]CB_May17'!$I$10+'[236]CB_May17'!$I$13)/1000)/1000</f>
        <v>48998.065733</v>
      </c>
      <c r="I16" s="62">
        <f t="shared" si="1"/>
        <v>139543.37893799998</v>
      </c>
      <c r="J16" s="65">
        <f>('[239]May17'!$B$13/1000)/1000</f>
        <v>431262.55611799995</v>
      </c>
      <c r="K16" s="66">
        <v>26</v>
      </c>
      <c r="L16" s="72">
        <f t="shared" si="10"/>
        <v>112128.26459067999</v>
      </c>
      <c r="M16" s="72">
        <f t="shared" si="11"/>
        <v>27415.11434731999</v>
      </c>
      <c r="N16" s="64">
        <f t="shared" si="2"/>
        <v>2.54745456779095</v>
      </c>
      <c r="O16" s="64">
        <f t="shared" si="3"/>
        <v>11.993852409446662</v>
      </c>
      <c r="P16" s="64">
        <f t="shared" si="4"/>
        <v>5.217939513590147</v>
      </c>
      <c r="Q16" s="64">
        <f t="shared" si="5"/>
        <v>17.211791923036806</v>
      </c>
      <c r="R16" s="64">
        <f t="shared" si="6"/>
        <v>0.4360799418638667</v>
      </c>
      <c r="S16" s="64">
        <f t="shared" si="7"/>
        <v>0.8000769290195251</v>
      </c>
      <c r="T16" s="64">
        <f t="shared" si="8"/>
        <v>11.36153951645025</v>
      </c>
      <c r="U16" s="67">
        <f t="shared" si="9"/>
        <v>32.3569428781614</v>
      </c>
    </row>
    <row r="17" spans="1:21" s="29" customFormat="1" ht="12.75" customHeight="1">
      <c r="A17" s="50">
        <v>42916</v>
      </c>
      <c r="B17" s="54">
        <f>('[236]CB_Jun17'!$I$5/1000)/1000</f>
        <v>11298.408843000001</v>
      </c>
      <c r="C17" s="54">
        <f>('[236]CB_Jun17'!$I$7/1000)/1000</f>
        <v>54277.917019</v>
      </c>
      <c r="D17" s="54">
        <f>('[236]CB_Jun17'!$I$8/1000)/1000</f>
        <v>19690.675924</v>
      </c>
      <c r="E17" s="54">
        <f t="shared" si="0"/>
        <v>73968.592943</v>
      </c>
      <c r="F17" s="54">
        <f>('[236]CB_Jun17'!$I$11/1000)/1000</f>
        <v>2163.2854989999996</v>
      </c>
      <c r="G17" s="54">
        <f>('[236]CB_Jun17'!$I$12/1000)/1000</f>
        <v>3054.727273</v>
      </c>
      <c r="H17" s="54">
        <f>(('[236]CB_Jun17'!$I$9+'[236]CB_Jun17'!$I$10+'[236]CB_Jun17'!$I$13)/1000)/1000</f>
        <v>51518.409134999994</v>
      </c>
      <c r="I17" s="62">
        <f t="shared" si="1"/>
        <v>142003.423693</v>
      </c>
      <c r="J17" s="65">
        <f>('[239]Jun17'!$B$13/1000)/1000</f>
        <v>452185.36825199996</v>
      </c>
      <c r="K17" s="66">
        <v>26</v>
      </c>
      <c r="L17" s="72">
        <f t="shared" si="10"/>
        <v>117568.19574551999</v>
      </c>
      <c r="M17" s="72">
        <f t="shared" si="11"/>
        <v>24435.22794748</v>
      </c>
      <c r="N17" s="64">
        <f t="shared" si="2"/>
        <v>2.498623271840028</v>
      </c>
      <c r="O17" s="64">
        <f t="shared" si="3"/>
        <v>12.003466018553539</v>
      </c>
      <c r="P17" s="64">
        <f t="shared" si="4"/>
        <v>4.354558397171869</v>
      </c>
      <c r="Q17" s="64">
        <f t="shared" si="5"/>
        <v>16.358024415725406</v>
      </c>
      <c r="R17" s="64">
        <f t="shared" si="6"/>
        <v>0.4784067886500951</v>
      </c>
      <c r="S17" s="64">
        <f t="shared" si="7"/>
        <v>0.6755475712999233</v>
      </c>
      <c r="T17" s="64">
        <f t="shared" si="8"/>
        <v>11.393205696626858</v>
      </c>
      <c r="U17" s="67">
        <f t="shared" si="9"/>
        <v>31.40380774414231</v>
      </c>
    </row>
    <row r="18" spans="1:21" s="29" customFormat="1" ht="12.75" customHeight="1">
      <c r="A18" s="50">
        <v>42947</v>
      </c>
      <c r="B18" s="54">
        <f>('[236]CB_Jul17'!$I$5/1000)/1000</f>
        <v>10597.045913</v>
      </c>
      <c r="C18" s="54">
        <f>('[236]CB_Jul17'!$I$7/1000)/1000</f>
        <v>54212.483425</v>
      </c>
      <c r="D18" s="54">
        <f>('[236]CB_Jul17'!$I$8/1000)/1000</f>
        <v>21287.078112</v>
      </c>
      <c r="E18" s="54">
        <f t="shared" si="0"/>
        <v>75499.561537</v>
      </c>
      <c r="F18" s="54">
        <f>('[236]CB_Jul17'!$I$11/1000)/1000</f>
        <v>2319.4888020000003</v>
      </c>
      <c r="G18" s="54">
        <f>('[236]CB_Jul17'!$I$12/1000)/1000</f>
        <v>2858.903514</v>
      </c>
      <c r="H18" s="54">
        <f>(('[236]CB_Jul17'!$I$9+'[236]CB_Jul17'!$I$10+'[236]CB_Jul17'!$I$13)/1000)/1000</f>
        <v>52679.223671</v>
      </c>
      <c r="I18" s="62">
        <f t="shared" si="1"/>
        <v>143954.223437</v>
      </c>
      <c r="J18" s="65">
        <f>('[239]Jul17'!$B$13/1000)/1000</f>
        <v>458270.097429</v>
      </c>
      <c r="K18" s="66">
        <v>26</v>
      </c>
      <c r="L18" s="72">
        <f t="shared" si="10"/>
        <v>119150.22533154</v>
      </c>
      <c r="M18" s="72">
        <f t="shared" si="11"/>
        <v>24803.998105460007</v>
      </c>
      <c r="N18" s="64">
        <f t="shared" si="2"/>
        <v>2.312401784984848</v>
      </c>
      <c r="O18" s="64">
        <f t="shared" si="3"/>
        <v>11.829810351830595</v>
      </c>
      <c r="P18" s="64">
        <f t="shared" si="4"/>
        <v>4.6450942864099956</v>
      </c>
      <c r="Q18" s="64">
        <f t="shared" si="5"/>
        <v>16.47490463824059</v>
      </c>
      <c r="R18" s="64">
        <f t="shared" si="6"/>
        <v>0.5061401158427885</v>
      </c>
      <c r="S18" s="64">
        <f t="shared" si="7"/>
        <v>0.6238468383687049</v>
      </c>
      <c r="T18" s="64">
        <f t="shared" si="8"/>
        <v>11.495234789819907</v>
      </c>
      <c r="U18" s="67">
        <f t="shared" si="9"/>
        <v>31.41252816725684</v>
      </c>
    </row>
    <row r="19" spans="1:21" s="29" customFormat="1" ht="12.75" customHeight="1">
      <c r="A19" s="50">
        <v>42978</v>
      </c>
      <c r="B19" s="54">
        <f>('[236]CB_Aug17'!$J$5/1000)/1000</f>
        <v>11783.506236</v>
      </c>
      <c r="C19" s="54">
        <f>('[236]CB_Aug17'!$J$7/1000)/1000</f>
        <v>56534.114988</v>
      </c>
      <c r="D19" s="54">
        <f>('[236]CB_Aug17'!$J$8/1000)/1000</f>
        <v>43758.580786</v>
      </c>
      <c r="E19" s="54">
        <f t="shared" si="0"/>
        <v>100292.69577399999</v>
      </c>
      <c r="F19" s="54">
        <f>('[236]CB_Aug17'!$J$11/1000)/1000</f>
        <v>3069.9204870000003</v>
      </c>
      <c r="G19" s="54">
        <f>('[236]CB_Aug17'!$J$12/1000)/1000</f>
        <v>3216.607533</v>
      </c>
      <c r="H19" s="54">
        <f>(('[236]CB_Aug17'!$J$9+'[236]CB_Aug17'!$J$10+'[236]CB_Aug17'!$J$13)/1000)/1000</f>
        <v>44486.149940999996</v>
      </c>
      <c r="I19" s="62">
        <f t="shared" si="1"/>
        <v>162848.879971</v>
      </c>
      <c r="J19" s="65">
        <f>('[239]Aug17'!$B$14/1000)/1000</f>
        <v>470842.78220200003</v>
      </c>
      <c r="K19" s="66">
        <v>26</v>
      </c>
      <c r="L19" s="72">
        <f t="shared" si="10"/>
        <v>122419.12337252001</v>
      </c>
      <c r="M19" s="72">
        <f t="shared" si="11"/>
        <v>40429.75659847997</v>
      </c>
      <c r="N19" s="64">
        <f t="shared" si="2"/>
        <v>2.50264136595486</v>
      </c>
      <c r="O19" s="64">
        <f t="shared" si="3"/>
        <v>12.007004699871526</v>
      </c>
      <c r="P19" s="64">
        <f t="shared" si="4"/>
        <v>9.293671356998052</v>
      </c>
      <c r="Q19" s="64">
        <f t="shared" si="5"/>
        <v>21.300676056869577</v>
      </c>
      <c r="R19" s="64">
        <f t="shared" si="6"/>
        <v>0.6520054258117414</v>
      </c>
      <c r="S19" s="64">
        <f t="shared" si="7"/>
        <v>0.6831595714299423</v>
      </c>
      <c r="T19" s="64">
        <f t="shared" si="8"/>
        <v>9.448196218056209</v>
      </c>
      <c r="U19" s="67">
        <f t="shared" si="9"/>
        <v>34.58667863812233</v>
      </c>
    </row>
    <row r="20" spans="1:21" s="29" customFormat="1" ht="12.75" customHeight="1">
      <c r="A20" s="50">
        <v>43008</v>
      </c>
      <c r="B20" s="54">
        <f>('[236]CB_Sep17'!$J$5/1000)/1000</f>
        <v>11529.417502</v>
      </c>
      <c r="C20" s="54">
        <f>('[236]CB_Sep17'!$J$7/1000)/1000</f>
        <v>58768.26752</v>
      </c>
      <c r="D20" s="54">
        <f>('[236]CB_Sep17'!$J$8/1000)/1000</f>
        <v>43117.4194</v>
      </c>
      <c r="E20" s="54">
        <f t="shared" si="0"/>
        <v>101885.68692000001</v>
      </c>
      <c r="F20" s="54">
        <f>('[236]CB_Sep17'!$J$11/1000)/1000</f>
        <v>3421.411973</v>
      </c>
      <c r="G20" s="54">
        <f>('[236]CB_Sep17'!$J$12/1000)/1000</f>
        <v>3128.8804569999998</v>
      </c>
      <c r="H20" s="54">
        <f>(('[236]CB_Sep17'!$J$9+'[236]CB_Sep17'!$J$10+'[236]CB_Sep17'!$J$13)/1000)/1000</f>
        <v>38049.733129</v>
      </c>
      <c r="I20" s="62">
        <f t="shared" si="1"/>
        <v>158015.129981</v>
      </c>
      <c r="J20" s="65">
        <f>('[239]Sep17'!$B$14/1000)/1000</f>
        <v>489362.604283</v>
      </c>
      <c r="K20" s="66">
        <v>26</v>
      </c>
      <c r="L20" s="72">
        <f t="shared" si="10"/>
        <v>127234.27711358</v>
      </c>
      <c r="M20" s="72">
        <f t="shared" si="11"/>
        <v>30780.852867420006</v>
      </c>
      <c r="N20" s="64">
        <f t="shared" si="2"/>
        <v>2.3560070592015445</v>
      </c>
      <c r="O20" s="64">
        <f t="shared" si="3"/>
        <v>12.009145571330604</v>
      </c>
      <c r="P20" s="64">
        <f t="shared" si="4"/>
        <v>8.810934677604637</v>
      </c>
      <c r="Q20" s="64">
        <f t="shared" si="5"/>
        <v>20.82008024893524</v>
      </c>
      <c r="R20" s="64">
        <f t="shared" si="6"/>
        <v>0.6991568099105069</v>
      </c>
      <c r="S20" s="64">
        <f t="shared" si="7"/>
        <v>0.6393787407569373</v>
      </c>
      <c r="T20" s="64">
        <f t="shared" si="8"/>
        <v>7.775365913942152</v>
      </c>
      <c r="U20" s="67">
        <f t="shared" si="9"/>
        <v>32.28998877274638</v>
      </c>
    </row>
    <row r="21" spans="1:21" s="29" customFormat="1" ht="12.75" customHeight="1">
      <c r="A21" s="50">
        <v>43039</v>
      </c>
      <c r="B21" s="54">
        <f>('[236]CB_Oct17'!$J$5/1000)/1000</f>
        <v>12362.238087</v>
      </c>
      <c r="C21" s="54">
        <f>('[236]CB_Oct17'!$J$7/1000)/1000</f>
        <v>59918.041744999995</v>
      </c>
      <c r="D21" s="54">
        <f>('[236]CB_Oct17'!$J$8/1000)/1000</f>
        <v>44040.772931</v>
      </c>
      <c r="E21" s="54">
        <f t="shared" si="0"/>
        <v>103958.814676</v>
      </c>
      <c r="F21" s="54">
        <f>('[236]CB_Oct17'!$J$11/1000)/1000</f>
        <v>3489.197351</v>
      </c>
      <c r="G21" s="54">
        <f>('[236]CB_Oct17'!$J$12/1000)/1000</f>
        <v>9716.686849</v>
      </c>
      <c r="H21" s="54">
        <f>(('[236]CB_Oct17'!$J$9+'[236]CB_Oct17'!$J$10+'[236]CB_Oct17'!$J$13)/1000)/1000</f>
        <v>33520.087396</v>
      </c>
      <c r="I21" s="62">
        <f t="shared" si="1"/>
        <v>163047.024359</v>
      </c>
      <c r="J21" s="65">
        <f>('[239]Oct17'!$B$14/1000)/1000</f>
        <v>499182.579556</v>
      </c>
      <c r="K21" s="66">
        <v>26</v>
      </c>
      <c r="L21" s="72">
        <f t="shared" si="10"/>
        <v>129787.47068456</v>
      </c>
      <c r="M21" s="72">
        <f t="shared" si="11"/>
        <v>33259.55367444</v>
      </c>
      <c r="N21" s="64">
        <f t="shared" si="2"/>
        <v>2.476496294801722</v>
      </c>
      <c r="O21" s="64">
        <f t="shared" si="3"/>
        <v>12.003231723008913</v>
      </c>
      <c r="P21" s="64">
        <f t="shared" si="4"/>
        <v>8.822578097611549</v>
      </c>
      <c r="Q21" s="64">
        <f t="shared" si="5"/>
        <v>20.82580982062046</v>
      </c>
      <c r="R21" s="64">
        <f t="shared" si="6"/>
        <v>0.698982194872161</v>
      </c>
      <c r="S21" s="64">
        <f t="shared" si="7"/>
        <v>1.9465196196635202</v>
      </c>
      <c r="T21" s="64">
        <f t="shared" si="8"/>
        <v>6.7149954282889</v>
      </c>
      <c r="U21" s="67">
        <f t="shared" si="9"/>
        <v>32.66280335824677</v>
      </c>
    </row>
    <row r="22" spans="1:21" s="29" customFormat="1" ht="12.75" customHeight="1">
      <c r="A22" s="50">
        <v>43069</v>
      </c>
      <c r="B22" s="54">
        <f>('[236]CB_Nov17'!$J$5/1000)/1000</f>
        <v>12019.104275</v>
      </c>
      <c r="C22" s="54">
        <f>('[236]CB_Nov17'!$J$7/1000)/1000</f>
        <v>60219.950192000004</v>
      </c>
      <c r="D22" s="54">
        <f>('[236]CB_Nov17'!$J$8/1000)/1000</f>
        <v>45296.543136</v>
      </c>
      <c r="E22" s="54">
        <f t="shared" si="0"/>
        <v>105516.49332800001</v>
      </c>
      <c r="F22" s="54">
        <f>('[236]CB_Nov17'!$J$11/1000)/1000</f>
        <v>3562.692227</v>
      </c>
      <c r="G22" s="54">
        <f>('[236]CB_Nov17'!$J$12/1000)/1000</f>
        <v>15508.668956</v>
      </c>
      <c r="H22" s="54">
        <f>(('[236]CB_Nov17'!$J$9+'[236]CB_Nov17'!$J$10+'[236]CB_Nov17'!$J$13)/1000)/1000</f>
        <v>34991.14537699999</v>
      </c>
      <c r="I22" s="62">
        <f t="shared" si="1"/>
        <v>171598.104163</v>
      </c>
      <c r="J22" s="65">
        <f>('[239]Nov17'!$B$14/1000)/1000</f>
        <v>501641.960835</v>
      </c>
      <c r="K22" s="66">
        <v>26</v>
      </c>
      <c r="L22" s="72">
        <f t="shared" si="10"/>
        <v>130426.9098171</v>
      </c>
      <c r="M22" s="72">
        <f t="shared" si="11"/>
        <v>41171.19434590002</v>
      </c>
      <c r="N22" s="64">
        <f t="shared" si="2"/>
        <v>2.3959527338968605</v>
      </c>
      <c r="O22" s="64">
        <f t="shared" si="3"/>
        <v>12.004567977479768</v>
      </c>
      <c r="P22" s="64">
        <f t="shared" si="4"/>
        <v>9.029655944371633</v>
      </c>
      <c r="Q22" s="64">
        <f t="shared" si="5"/>
        <v>21.034223921851403</v>
      </c>
      <c r="R22" s="64">
        <f t="shared" si="6"/>
        <v>0.710206183922449</v>
      </c>
      <c r="S22" s="64">
        <f t="shared" si="7"/>
        <v>3.0915812804386014</v>
      </c>
      <c r="T22" s="64">
        <f t="shared" si="8"/>
        <v>6.975322662154508</v>
      </c>
      <c r="U22" s="67">
        <f t="shared" si="9"/>
        <v>34.20728678226382</v>
      </c>
    </row>
    <row r="23" spans="1:21" s="29" customFormat="1" ht="12.75" customHeight="1">
      <c r="A23" s="50">
        <v>43100</v>
      </c>
      <c r="B23" s="54">
        <f>('[236]CB_Dec17'!$J$5/1000)/1000</f>
        <v>14240.159506</v>
      </c>
      <c r="C23" s="54">
        <f>('[236]CB_Dec17'!$J$7/1000)/1000</f>
        <v>60402.209009000006</v>
      </c>
      <c r="D23" s="54">
        <f>('[236]CB_Dec17'!$J$8/1000)/1000</f>
        <v>34250.589817</v>
      </c>
      <c r="E23" s="54">
        <f t="shared" si="0"/>
        <v>94652.79882600001</v>
      </c>
      <c r="F23" s="54">
        <f>('[236]CB_Dec17'!$J$11/1000)/1000</f>
        <v>3134.372543</v>
      </c>
      <c r="G23" s="54">
        <f>('[236]CB_Dec17'!$J$12/1000)/1000</f>
        <v>24183.322124000002</v>
      </c>
      <c r="H23" s="54">
        <f>(('[236]CB_Dec17'!$J$9+'[236]CB_Dec17'!$J$10+'[236]CB_Dec17'!$J$13)/1000)/1000</f>
        <v>34205.018189999995</v>
      </c>
      <c r="I23" s="62">
        <f t="shared" si="1"/>
        <v>170415.67118900002</v>
      </c>
      <c r="J23" s="65">
        <f>('[239]Dec17'!$B$14/1000)/1000</f>
        <v>504329.966213</v>
      </c>
      <c r="K23" s="66">
        <v>26</v>
      </c>
      <c r="L23" s="72">
        <f t="shared" si="10"/>
        <v>131125.79121538</v>
      </c>
      <c r="M23" s="72">
        <f t="shared" si="11"/>
        <v>39289.87997362</v>
      </c>
      <c r="N23" s="64">
        <f t="shared" si="2"/>
        <v>2.8235798901518723</v>
      </c>
      <c r="O23" s="64">
        <f t="shared" si="3"/>
        <v>11.976724179718797</v>
      </c>
      <c r="P23" s="64">
        <f t="shared" si="4"/>
        <v>6.791305714825305</v>
      </c>
      <c r="Q23" s="64">
        <f t="shared" si="5"/>
        <v>18.768029894544103</v>
      </c>
      <c r="R23" s="64">
        <f t="shared" si="6"/>
        <v>0.6214924261859588</v>
      </c>
      <c r="S23" s="64">
        <f t="shared" si="7"/>
        <v>4.7951388464167435</v>
      </c>
      <c r="T23" s="64">
        <f t="shared" si="8"/>
        <v>6.78226964121219</v>
      </c>
      <c r="U23" s="67">
        <f t="shared" si="9"/>
        <v>33.790510698510865</v>
      </c>
    </row>
    <row r="24" spans="1:21" s="29" customFormat="1" ht="12.75" customHeight="1">
      <c r="A24" s="50">
        <v>43131</v>
      </c>
      <c r="B24" s="54">
        <f>('[237]CB_Jan18'!$J$5/1000)/1000</f>
        <v>14708.682246999999</v>
      </c>
      <c r="C24" s="54">
        <f>('[237]CB_Jan18'!$J$7/1000)/1000</f>
        <v>62650.890552000004</v>
      </c>
      <c r="D24" s="54">
        <f>('[237]CB_Jan18'!$J$8/1000)/1000</f>
        <v>41492.674745</v>
      </c>
      <c r="E24" s="54">
        <f t="shared" si="0"/>
        <v>104143.565297</v>
      </c>
      <c r="F24" s="54">
        <f>('[237]CB_Jan18'!$J$11/1000)/1000</f>
        <v>2951.1099249999997</v>
      </c>
      <c r="G24" s="54">
        <f>('[237]CB_Jan18'!$J$12/1000)/1000</f>
        <v>24292.687683</v>
      </c>
      <c r="H24" s="54">
        <f>(('[237]CB_Jan18'!$J$9+'[237]CB_Jan18'!$J$10+'[237]CB_Jan18'!$J$13)/1000)/1000</f>
        <v>25636.269963</v>
      </c>
      <c r="I24" s="62">
        <f t="shared" si="1"/>
        <v>171732.315115</v>
      </c>
      <c r="J24" s="65">
        <f>('[240]Jan18'!$B$14/1000)/1000</f>
        <v>521968.647043</v>
      </c>
      <c r="K24" s="66">
        <v>26</v>
      </c>
      <c r="L24" s="72">
        <f t="shared" si="10"/>
        <v>135711.84823118</v>
      </c>
      <c r="M24" s="72">
        <f t="shared" si="11"/>
        <v>36020.466883820016</v>
      </c>
      <c r="N24" s="64">
        <f t="shared" si="2"/>
        <v>2.8179244731127104</v>
      </c>
      <c r="O24" s="64">
        <f t="shared" si="3"/>
        <v>12.002807238887435</v>
      </c>
      <c r="P24" s="64">
        <f t="shared" si="4"/>
        <v>7.9492657231540225</v>
      </c>
      <c r="Q24" s="64">
        <f t="shared" si="5"/>
        <v>19.952072962041456</v>
      </c>
      <c r="R24" s="64">
        <f t="shared" si="6"/>
        <v>0.5653806874643347</v>
      </c>
      <c r="S24" s="64">
        <f t="shared" si="7"/>
        <v>4.654051123687274</v>
      </c>
      <c r="T24" s="64">
        <f t="shared" si="8"/>
        <v>4.91145782572034</v>
      </c>
      <c r="U24" s="67">
        <f t="shared" si="9"/>
        <v>32.900887072026116</v>
      </c>
    </row>
    <row r="25" spans="1:21" s="29" customFormat="1" ht="12.75" customHeight="1">
      <c r="A25" s="50">
        <v>43159</v>
      </c>
      <c r="B25" s="54">
        <f>('[237]CB_Feb18'!$J$5/1000)/1000</f>
        <v>12257.703221999998</v>
      </c>
      <c r="C25" s="54">
        <f>('[237]CB_Feb18'!$J$7/1000)/1000</f>
        <v>59452.493145</v>
      </c>
      <c r="D25" s="54">
        <f>('[237]CB_Feb18'!$J$8/1000)/1000</f>
        <v>55237.23847</v>
      </c>
      <c r="E25" s="54">
        <f aca="true" t="shared" si="12" ref="E25:E36">C25+D25</f>
        <v>114689.731615</v>
      </c>
      <c r="F25" s="54">
        <f>('[237]CB_Feb18'!$J$11/1000)/1000</f>
        <v>2744.329623</v>
      </c>
      <c r="G25" s="54">
        <f>('[237]CB_Feb18'!$J$12/1000)/1000</f>
        <v>20743.583582</v>
      </c>
      <c r="H25" s="54">
        <f>(('[237]CB_Feb18'!$J$9+'[237]CB_Feb18'!$J$10+'[237]CB_Feb18'!$J$13)/1000)/1000</f>
        <v>19779.903022</v>
      </c>
      <c r="I25" s="62">
        <f aca="true" t="shared" si="13" ref="I25:I36">SUM(B25,E25:H25)</f>
        <v>170215.251064</v>
      </c>
      <c r="J25" s="65">
        <f>('[240]Feb18'!$B$14/1000)/1000</f>
        <v>518251.734158</v>
      </c>
      <c r="K25" s="66">
        <v>26</v>
      </c>
      <c r="L25" s="72">
        <f t="shared" si="10"/>
        <v>134745.45088108</v>
      </c>
      <c r="M25" s="72">
        <f t="shared" si="11"/>
        <v>35469.80018292001</v>
      </c>
      <c r="N25" s="64">
        <f t="shared" si="2"/>
        <v>2.3652025481236456</v>
      </c>
      <c r="O25" s="64">
        <f t="shared" si="3"/>
        <v>11.471740319710085</v>
      </c>
      <c r="P25" s="64">
        <f t="shared" si="4"/>
        <v>10.658379862393236</v>
      </c>
      <c r="Q25" s="64">
        <f t="shared" si="5"/>
        <v>22.13012018210332</v>
      </c>
      <c r="R25" s="64">
        <f t="shared" si="6"/>
        <v>0.5295360231565251</v>
      </c>
      <c r="S25" s="64">
        <f t="shared" si="7"/>
        <v>4.002607654695446</v>
      </c>
      <c r="T25" s="64">
        <f t="shared" si="8"/>
        <v>3.816659302478991</v>
      </c>
      <c r="U25" s="67">
        <f t="shared" si="9"/>
        <v>32.84412571055793</v>
      </c>
    </row>
    <row r="26" spans="1:21" s="29" customFormat="1" ht="12.75" customHeight="1">
      <c r="A26" s="50">
        <v>43190</v>
      </c>
      <c r="B26" s="54">
        <f>('[237]CB_Mar18'!$J$5/1000)/1000</f>
        <v>12753.213068</v>
      </c>
      <c r="C26" s="54">
        <f>('[237]CB_Mar18'!$J$7/1000)/1000</f>
        <v>63789.391380999994</v>
      </c>
      <c r="D26" s="54">
        <f>('[237]CB_Mar18'!$J$8/1000)/1000</f>
        <v>50041.393163999994</v>
      </c>
      <c r="E26" s="54">
        <f t="shared" si="12"/>
        <v>113830.78454499999</v>
      </c>
      <c r="F26" s="54">
        <f>('[237]CB_Mar18'!$J$11/1000)/1000</f>
        <v>2785.645489</v>
      </c>
      <c r="G26" s="54">
        <f>('[237]CB_Mar18'!$J$12/1000)/1000</f>
        <v>23677.671474</v>
      </c>
      <c r="H26" s="54">
        <f>(('[237]CB_Mar18'!$J$9+'[237]CB_Mar18'!$J$10+'[237]CB_Mar18'!$J$13)/1000)/1000</f>
        <v>18128.350221</v>
      </c>
      <c r="I26" s="62">
        <f t="shared" si="13"/>
        <v>171175.66479699998</v>
      </c>
      <c r="J26" s="65">
        <f>('[240]Mar18'!$B$14/1000)/1000</f>
        <v>531417.20202</v>
      </c>
      <c r="K26" s="66">
        <v>26</v>
      </c>
      <c r="L26" s="72">
        <f t="shared" si="10"/>
        <v>138168.4725252</v>
      </c>
      <c r="M26" s="72">
        <f t="shared" si="11"/>
        <v>33007.192271799984</v>
      </c>
      <c r="N26" s="64">
        <f t="shared" si="2"/>
        <v>2.399849500453324</v>
      </c>
      <c r="O26" s="64">
        <f t="shared" si="3"/>
        <v>12.003636904964035</v>
      </c>
      <c r="P26" s="64">
        <f t="shared" si="4"/>
        <v>9.4165926458129</v>
      </c>
      <c r="Q26" s="64">
        <f t="shared" si="5"/>
        <v>21.420229550776934</v>
      </c>
      <c r="R26" s="64">
        <f t="shared" si="6"/>
        <v>0.5241918173539218</v>
      </c>
      <c r="S26" s="64">
        <f t="shared" si="7"/>
        <v>4.455571137704513</v>
      </c>
      <c r="T26" s="64">
        <f t="shared" si="8"/>
        <v>3.4113216794810755</v>
      </c>
      <c r="U26" s="67">
        <f t="shared" si="9"/>
        <v>32.21116368576977</v>
      </c>
    </row>
    <row r="27" spans="1:21" s="29" customFormat="1" ht="12.75" customHeight="1">
      <c r="A27" s="50">
        <v>43220</v>
      </c>
      <c r="B27" s="54">
        <f>('[237]CB_Apr18'!$J$5/1000)/1000</f>
        <v>13027.451003</v>
      </c>
      <c r="C27" s="54">
        <f>('[237]CB_Apr18'!$J$7/1000)/1000</f>
        <v>64246.100372</v>
      </c>
      <c r="D27" s="54">
        <f>('[237]CB_Apr18'!$J$8/1000)/1000</f>
        <v>44078.492993</v>
      </c>
      <c r="E27" s="54">
        <f t="shared" si="12"/>
        <v>108324.59336500001</v>
      </c>
      <c r="F27" s="54">
        <f>('[237]CB_Apr18'!$J$11/1000)/1000</f>
        <v>2751.481311</v>
      </c>
      <c r="G27" s="54">
        <f>('[237]CB_Apr18'!$J$12/1000)/1000</f>
        <v>24902.913765999998</v>
      </c>
      <c r="H27" s="54">
        <f>(('[237]CB_Apr18'!$J$9+'[237]CB_Apr18'!$J$10+'[237]CB_Apr18'!$J$13)/1000)/1000</f>
        <v>21266.871230999997</v>
      </c>
      <c r="I27" s="62">
        <f t="shared" si="13"/>
        <v>170273.310676</v>
      </c>
      <c r="J27" s="65">
        <f>('[240]Apr18'!$B$14/1000)/1000</f>
        <v>535093.053759</v>
      </c>
      <c r="K27" s="66">
        <v>26</v>
      </c>
      <c r="L27" s="72">
        <f t="shared" si="10"/>
        <v>139124.19397734</v>
      </c>
      <c r="M27" s="72">
        <f t="shared" si="11"/>
        <v>31149.116698659986</v>
      </c>
      <c r="N27" s="64">
        <f t="shared" si="2"/>
        <v>2.4346141127198075</v>
      </c>
      <c r="O27" s="64">
        <f t="shared" si="3"/>
        <v>12.006528569316046</v>
      </c>
      <c r="P27" s="64">
        <f t="shared" si="4"/>
        <v>8.23753787931855</v>
      </c>
      <c r="Q27" s="64">
        <f t="shared" si="5"/>
        <v>20.244066448634594</v>
      </c>
      <c r="R27" s="64">
        <f t="shared" si="6"/>
        <v>0.5142061351144425</v>
      </c>
      <c r="S27" s="64">
        <f t="shared" si="7"/>
        <v>4.6539407662010115</v>
      </c>
      <c r="T27" s="64">
        <f t="shared" si="8"/>
        <v>3.9744248372505244</v>
      </c>
      <c r="U27" s="67">
        <f t="shared" si="9"/>
        <v>31.82125229992038</v>
      </c>
    </row>
    <row r="28" spans="1:21" s="29" customFormat="1" ht="12.75" customHeight="1">
      <c r="A28" s="50">
        <v>43251</v>
      </c>
      <c r="B28" s="54">
        <f>('[237]CB_May18'!$J$5/1000)/1000</f>
        <v>14066.234548</v>
      </c>
      <c r="C28" s="54">
        <f>('[237]CB_May18'!$J$7/1000)/1000</f>
        <v>61817.700143</v>
      </c>
      <c r="D28" s="54">
        <f>('[237]CB_May18'!$J$8/1000)/1000</f>
        <v>44727.796920999994</v>
      </c>
      <c r="E28" s="54">
        <f t="shared" si="12"/>
        <v>106545.497064</v>
      </c>
      <c r="F28" s="54">
        <f>('[237]CB_May18'!$J$11/1000)/1000</f>
        <v>2792.6319019999996</v>
      </c>
      <c r="G28" s="54">
        <f>('[237]CB_May18'!$J$12/1000)/1000</f>
        <v>24773.14814</v>
      </c>
      <c r="H28" s="54">
        <f>(('[237]CB_May18'!$J$9+'[237]CB_May18'!$J$10+'[237]CB_May18'!$J$13)/1000)/1000</f>
        <v>22008.525638</v>
      </c>
      <c r="I28" s="62">
        <f t="shared" si="13"/>
        <v>170186.037292</v>
      </c>
      <c r="J28" s="65">
        <f>('[240]May18'!$B$14/1000)/1000</f>
        <v>515009.762866</v>
      </c>
      <c r="K28" s="66">
        <v>26</v>
      </c>
      <c r="L28" s="72">
        <f t="shared" si="10"/>
        <v>133902.53834516</v>
      </c>
      <c r="M28" s="72">
        <f t="shared" si="11"/>
        <v>36283.49894684</v>
      </c>
      <c r="N28" s="64">
        <f t="shared" si="2"/>
        <v>2.731255902746815</v>
      </c>
      <c r="O28" s="64">
        <f t="shared" si="3"/>
        <v>12.003209375874356</v>
      </c>
      <c r="P28" s="64">
        <f t="shared" si="4"/>
        <v>8.684844472091626</v>
      </c>
      <c r="Q28" s="64">
        <f t="shared" si="5"/>
        <v>20.688053847965982</v>
      </c>
      <c r="R28" s="64">
        <f t="shared" si="6"/>
        <v>0.5422483423341651</v>
      </c>
      <c r="S28" s="64">
        <f t="shared" si="7"/>
        <v>4.810228839573612</v>
      </c>
      <c r="T28" s="64">
        <f t="shared" si="8"/>
        <v>4.273419112586101</v>
      </c>
      <c r="U28" s="67">
        <f t="shared" si="9"/>
        <v>33.045206045206676</v>
      </c>
    </row>
    <row r="29" spans="1:21" s="29" customFormat="1" ht="12.75" customHeight="1">
      <c r="A29" s="50">
        <v>43281</v>
      </c>
      <c r="B29" s="54">
        <f>('[237]CB_Jun18'!$J$5/1000)/1000</f>
        <v>14179.553062</v>
      </c>
      <c r="C29" s="54">
        <f>('[237]CB_Jun18'!$J$7/1000)/1000</f>
        <v>65760.066523</v>
      </c>
      <c r="D29" s="54">
        <f>('[237]CB_Jun18'!$J$8/1000)/1000</f>
        <v>52499.194965999995</v>
      </c>
      <c r="E29" s="54">
        <f t="shared" si="12"/>
        <v>118259.261489</v>
      </c>
      <c r="F29" s="54">
        <f>('[237]CB_Jun18'!$J$11/1000)/1000</f>
        <v>3365.0659339999997</v>
      </c>
      <c r="G29" s="54">
        <f>('[237]CB_Jun18'!$J$12/1000)/1000</f>
        <v>25312.067196</v>
      </c>
      <c r="H29" s="54">
        <f>(('[237]CB_Jun18'!$J$9+'[237]CB_Jun18'!$J$10+'[237]CB_Jun18'!$J$13)/1000)/1000</f>
        <v>19259.108963</v>
      </c>
      <c r="I29" s="62">
        <f t="shared" si="13"/>
        <v>180375.056644</v>
      </c>
      <c r="J29" s="65">
        <f>('[240]Jun18'!$B$14/1000)/1000</f>
        <v>547879.3426239999</v>
      </c>
      <c r="K29" s="66">
        <v>26</v>
      </c>
      <c r="L29" s="72">
        <f t="shared" si="10"/>
        <v>142448.62908224</v>
      </c>
      <c r="M29" s="72">
        <f t="shared" si="11"/>
        <v>37926.42756176001</v>
      </c>
      <c r="N29" s="64">
        <f t="shared" si="2"/>
        <v>2.5880795202258944</v>
      </c>
      <c r="O29" s="64">
        <f t="shared" si="3"/>
        <v>12.002654856094837</v>
      </c>
      <c r="P29" s="64">
        <f t="shared" si="4"/>
        <v>9.582254865562485</v>
      </c>
      <c r="Q29" s="64">
        <f t="shared" si="5"/>
        <v>21.584909721657326</v>
      </c>
      <c r="R29" s="64">
        <f t="shared" si="6"/>
        <v>0.6141983594204219</v>
      </c>
      <c r="S29" s="64">
        <f t="shared" si="7"/>
        <v>4.620007586847682</v>
      </c>
      <c r="T29" s="64">
        <f t="shared" si="8"/>
        <v>3.515209912963846</v>
      </c>
      <c r="U29" s="67">
        <f t="shared" si="9"/>
        <v>32.92240510111517</v>
      </c>
    </row>
    <row r="30" spans="1:21" s="29" customFormat="1" ht="12.75" customHeight="1">
      <c r="A30" s="50">
        <v>43312</v>
      </c>
      <c r="B30" s="54">
        <f>('[237]CB_Jul18'!$J$5/1000)/1000</f>
        <v>14317.726356000001</v>
      </c>
      <c r="C30" s="54">
        <f>('[237]CB_Jul18'!$J$7/1000)/1000</f>
        <v>67672.97778100001</v>
      </c>
      <c r="D30" s="54">
        <f>('[237]CB_Jul18'!$J$8/1000)/1000</f>
        <v>80628.767534</v>
      </c>
      <c r="E30" s="54">
        <f t="shared" si="12"/>
        <v>148301.745315</v>
      </c>
      <c r="F30" s="54">
        <f>('[237]CB_Jul18'!$J$11/1000)/1000</f>
        <v>3592.6358029999997</v>
      </c>
      <c r="G30" s="54">
        <f>('[237]CB_Jul18'!$J$12/1000)/1000</f>
        <v>7665.057723</v>
      </c>
      <c r="H30" s="54">
        <f>(('[237]CB_Jul18'!$J$9+'[237]CB_Jul18'!$J$10+'[237]CB_Jul18'!$J$13)/1000)/1000</f>
        <v>13406.394694</v>
      </c>
      <c r="I30" s="62">
        <f t="shared" si="13"/>
        <v>187283.559891</v>
      </c>
      <c r="J30" s="65">
        <f>('[240]Jul18 '!$B$14/1000)/1000</f>
        <v>562168.659666</v>
      </c>
      <c r="K30" s="66">
        <v>26</v>
      </c>
      <c r="L30" s="72">
        <f t="shared" si="10"/>
        <v>146163.85151316</v>
      </c>
      <c r="M30" s="72">
        <f t="shared" si="11"/>
        <v>41119.70837784</v>
      </c>
      <c r="N30" s="64">
        <f t="shared" si="2"/>
        <v>2.5468738090996674</v>
      </c>
      <c r="O30" s="64">
        <f t="shared" si="3"/>
        <v>12.037842490402506</v>
      </c>
      <c r="P30" s="64">
        <f t="shared" si="4"/>
        <v>14.34245153080995</v>
      </c>
      <c r="Q30" s="64">
        <f t="shared" si="5"/>
        <v>26.380294021212457</v>
      </c>
      <c r="R30" s="64">
        <f t="shared" si="6"/>
        <v>0.6390672516561994</v>
      </c>
      <c r="S30" s="64">
        <f t="shared" si="7"/>
        <v>1.3634800857724838</v>
      </c>
      <c r="T30" s="64">
        <f t="shared" si="8"/>
        <v>2.384763800594133</v>
      </c>
      <c r="U30" s="67">
        <f t="shared" si="9"/>
        <v>33.31447896833494</v>
      </c>
    </row>
    <row r="31" spans="1:21" s="29" customFormat="1" ht="12.75" customHeight="1">
      <c r="A31" s="50">
        <v>43343</v>
      </c>
      <c r="B31" s="54">
        <f>('[237]CB_Aug18'!$J$5/1000)/1000</f>
        <v>15439.725728</v>
      </c>
      <c r="C31" s="54">
        <f>('[237]CB_Aug18'!$J$7/1000)/1000</f>
        <v>67125.688662</v>
      </c>
      <c r="D31" s="54">
        <f>('[237]CB_Aug18'!$J$8/1000)/1000</f>
        <v>83387.743088</v>
      </c>
      <c r="E31" s="54">
        <f t="shared" si="12"/>
        <v>150513.43175</v>
      </c>
      <c r="F31" s="54">
        <f>('[237]CB_Aug18'!$J$11/1000)/1000</f>
        <v>3918.302456</v>
      </c>
      <c r="G31" s="54">
        <f>('[237]CB_Aug18'!$J$12/1000)/1000</f>
        <v>0</v>
      </c>
      <c r="H31" s="54">
        <f>(('[237]CB_Aug18'!$J$9+'[237]CB_Aug18'!$J$10+'[237]CB_Aug18'!$J$13)/1000)/1000</f>
        <v>15758.426109999999</v>
      </c>
      <c r="I31" s="62">
        <f t="shared" si="13"/>
        <v>185629.88604399998</v>
      </c>
      <c r="J31" s="65">
        <f>('[240]Aug18'!$B$14/1000)/1000</f>
        <v>559053.8771940001</v>
      </c>
      <c r="K31" s="66">
        <v>26</v>
      </c>
      <c r="L31" s="72">
        <f t="shared" si="10"/>
        <v>145354.00807044003</v>
      </c>
      <c r="M31" s="72">
        <f t="shared" si="11"/>
        <v>40275.87797355995</v>
      </c>
      <c r="N31" s="64">
        <f t="shared" si="2"/>
        <v>2.7617598871677593</v>
      </c>
      <c r="O31" s="64">
        <f t="shared" si="3"/>
        <v>12.007016031964014</v>
      </c>
      <c r="P31" s="64">
        <f t="shared" si="4"/>
        <v>14.915868843722052</v>
      </c>
      <c r="Q31" s="64">
        <f t="shared" si="5"/>
        <v>26.922884875686066</v>
      </c>
      <c r="R31" s="64">
        <f t="shared" si="6"/>
        <v>0.7008810091196792</v>
      </c>
      <c r="S31" s="64">
        <f t="shared" si="7"/>
        <v>0</v>
      </c>
      <c r="T31" s="64">
        <f t="shared" si="8"/>
        <v>2.8187669834425617</v>
      </c>
      <c r="U31" s="67">
        <f t="shared" si="9"/>
        <v>33.20429275541606</v>
      </c>
    </row>
    <row r="32" spans="1:21" s="29" customFormat="1" ht="12.75" customHeight="1">
      <c r="A32" s="50">
        <v>43373</v>
      </c>
      <c r="B32" s="54">
        <f>('[237]CB_Sep18'!$J$5/1000)/1000</f>
        <v>14784.020135</v>
      </c>
      <c r="C32" s="54">
        <f>('[237]CB_Sep18'!$J$7/1000)/1000</f>
        <v>68815.278546</v>
      </c>
      <c r="D32" s="54">
        <f>('[237]CB_Sep18'!$J$8/1000)/1000</f>
        <v>62734.706915</v>
      </c>
      <c r="E32" s="54">
        <f t="shared" si="12"/>
        <v>131549.985461</v>
      </c>
      <c r="F32" s="54">
        <f>('[237]CB_Sep18'!$J$11/1000)/1000</f>
        <v>4126.76763</v>
      </c>
      <c r="G32" s="54">
        <f>('[237]CB_Sep18'!$J$12/1000)/1000</f>
        <v>0</v>
      </c>
      <c r="H32" s="54">
        <f>(('[237]CB_Sep18'!$J$9+'[237]CB_Sep18'!$J$10+'[237]CB_Sep18'!$J$13)/1000)/1000</f>
        <v>34472.208382</v>
      </c>
      <c r="I32" s="62">
        <f t="shared" si="13"/>
        <v>184932.981608</v>
      </c>
      <c r="J32" s="65">
        <f>('[240]Sep18'!$B$14/1000)/1000</f>
        <v>573446.525299</v>
      </c>
      <c r="K32" s="66">
        <v>26</v>
      </c>
      <c r="L32" s="72">
        <f t="shared" si="10"/>
        <v>149096.09657773998</v>
      </c>
      <c r="M32" s="72">
        <f t="shared" si="11"/>
        <v>35836.88503026002</v>
      </c>
      <c r="N32" s="64">
        <f t="shared" si="2"/>
        <v>2.578099174511779</v>
      </c>
      <c r="O32" s="64">
        <f t="shared" si="3"/>
        <v>12.000295670135785</v>
      </c>
      <c r="P32" s="64">
        <f t="shared" si="4"/>
        <v>10.939940194474033</v>
      </c>
      <c r="Q32" s="64">
        <f t="shared" si="5"/>
        <v>22.940235864609818</v>
      </c>
      <c r="R32" s="64">
        <f t="shared" si="6"/>
        <v>0.7196429741811179</v>
      </c>
      <c r="S32" s="64">
        <f t="shared" si="7"/>
        <v>0</v>
      </c>
      <c r="T32" s="64">
        <f t="shared" si="8"/>
        <v>6.011407665959069</v>
      </c>
      <c r="U32" s="67">
        <f t="shared" si="9"/>
        <v>32.249385679261785</v>
      </c>
    </row>
    <row r="33" spans="1:21" s="29" customFormat="1" ht="12.75" customHeight="1">
      <c r="A33" s="50">
        <v>43404</v>
      </c>
      <c r="B33" s="54">
        <f>('[237]CB_Oct18'!$J$5/1000)/1000</f>
        <v>16296.762159</v>
      </c>
      <c r="C33" s="54">
        <f>('[237]CB_Oct18'!$J$7/1000)/1000</f>
        <v>68018.35592</v>
      </c>
      <c r="D33" s="54">
        <f>('[237]CB_Oct18'!$J$8/1000)/1000</f>
        <v>56117.504284</v>
      </c>
      <c r="E33" s="54">
        <f t="shared" si="12"/>
        <v>124135.860204</v>
      </c>
      <c r="F33" s="54">
        <f>('[237]CB_Oct18'!$J$11/1000)/1000</f>
        <v>4157.389202</v>
      </c>
      <c r="G33" s="54">
        <f>('[237]CB_Oct18'!$J$12/1000)/1000</f>
        <v>5317.594251</v>
      </c>
      <c r="H33" s="54">
        <f>(('[237]CB_Oct18'!$J$9+'[237]CB_Oct18'!$J$10+'[237]CB_Oct18'!$J$13)/1000)/1000</f>
        <v>14257.661328</v>
      </c>
      <c r="I33" s="62">
        <f t="shared" si="13"/>
        <v>164165.26714399998</v>
      </c>
      <c r="J33" s="65">
        <f>('[240]Oct18'!$B$14/1000)/1000</f>
        <v>566614.030647</v>
      </c>
      <c r="K33" s="66">
        <v>26</v>
      </c>
      <c r="L33" s="72">
        <f t="shared" si="10"/>
        <v>147319.64796822</v>
      </c>
      <c r="M33" s="72">
        <f t="shared" si="11"/>
        <v>16845.619175779982</v>
      </c>
      <c r="N33" s="64">
        <f t="shared" si="2"/>
        <v>2.8761663632634025</v>
      </c>
      <c r="O33" s="64">
        <f t="shared" si="3"/>
        <v>12.004354329583373</v>
      </c>
      <c r="P33" s="64">
        <f t="shared" si="4"/>
        <v>9.904008945899392</v>
      </c>
      <c r="Q33" s="64">
        <f t="shared" si="5"/>
        <v>21.908363275482763</v>
      </c>
      <c r="R33" s="64">
        <f t="shared" si="6"/>
        <v>0.7337250715893497</v>
      </c>
      <c r="S33" s="64">
        <f t="shared" si="7"/>
        <v>0.9384861587221898</v>
      </c>
      <c r="T33" s="64">
        <f t="shared" si="8"/>
        <v>2.516291612426116</v>
      </c>
      <c r="U33" s="67">
        <f t="shared" si="9"/>
        <v>28.97303248148382</v>
      </c>
    </row>
    <row r="34" spans="1:21" s="29" customFormat="1" ht="12.75" customHeight="1">
      <c r="A34" s="50">
        <v>43434</v>
      </c>
      <c r="B34" s="54">
        <f>('[237]CB_Nov18'!$J$5/1000)/1000</f>
        <v>15429.429922</v>
      </c>
      <c r="C34" s="54">
        <f>('[237]CB_Nov18'!$J$7/1000)/1000</f>
        <v>67038.295424</v>
      </c>
      <c r="D34" s="54">
        <f>('[237]CB_Nov18'!$J$8/1000)/1000</f>
        <v>52616.367829</v>
      </c>
      <c r="E34" s="54">
        <f t="shared" si="12"/>
        <v>119654.663253</v>
      </c>
      <c r="F34" s="54">
        <f>('[237]CB_Nov18'!$J$11/1000)/1000</f>
        <v>4514.885703</v>
      </c>
      <c r="G34" s="54">
        <f>('[237]CB_Nov18'!$J$12/1000)/1000</f>
        <v>12339.172032999999</v>
      </c>
      <c r="H34" s="54">
        <f>(('[237]CB_Nov18'!$J$9+'[237]CB_Nov18'!$J$10+'[237]CB_Nov18'!$J$13)/1000)/1000</f>
        <v>18228.702877</v>
      </c>
      <c r="I34" s="62">
        <f t="shared" si="13"/>
        <v>170166.85378800004</v>
      </c>
      <c r="J34" s="65">
        <f>('[240]Nov18'!$B$14/1000)/1000</f>
        <v>558322.9599980001</v>
      </c>
      <c r="K34" s="66">
        <v>26</v>
      </c>
      <c r="L34" s="72">
        <f t="shared" si="10"/>
        <v>145163.96959948</v>
      </c>
      <c r="M34" s="72">
        <f t="shared" si="11"/>
        <v>25002.884188520024</v>
      </c>
      <c r="N34" s="64">
        <f t="shared" si="2"/>
        <v>2.7635313299770563</v>
      </c>
      <c r="O34" s="64">
        <f t="shared" si="3"/>
        <v>12.007081962783714</v>
      </c>
      <c r="P34" s="64">
        <f t="shared" si="4"/>
        <v>9.424002163405294</v>
      </c>
      <c r="Q34" s="64">
        <f t="shared" si="5"/>
        <v>21.43108412618901</v>
      </c>
      <c r="R34" s="64">
        <f t="shared" si="6"/>
        <v>0.8086512693327483</v>
      </c>
      <c r="S34" s="64">
        <f t="shared" si="7"/>
        <v>2.2100420217438663</v>
      </c>
      <c r="T34" s="64">
        <f t="shared" si="8"/>
        <v>3.264902965313355</v>
      </c>
      <c r="U34" s="67">
        <f t="shared" si="9"/>
        <v>30.478211712556043</v>
      </c>
    </row>
    <row r="35" spans="1:21" s="29" customFormat="1" ht="12.75" customHeight="1">
      <c r="A35" s="50">
        <v>43465</v>
      </c>
      <c r="B35" s="54">
        <f>('[237]CB_Dec18'!$J$5/1000)/1000</f>
        <v>20018.154420000003</v>
      </c>
      <c r="C35" s="54">
        <f>('[237]CB_Dec18'!$J$7/1000)/1000</f>
        <v>67415.242749</v>
      </c>
      <c r="D35" s="54">
        <f>('[237]CB_Dec18'!$J$8/1000)/1000</f>
        <v>42589.363268</v>
      </c>
      <c r="E35" s="54">
        <f t="shared" si="12"/>
        <v>110004.606017</v>
      </c>
      <c r="F35" s="54">
        <f>('[237]CB_Dec18'!$J$11/1000)/1000</f>
        <v>4797.818957</v>
      </c>
      <c r="G35" s="54">
        <f>('[237]CB_Dec18'!$J$12/1000)/1000</f>
        <v>8499.320456</v>
      </c>
      <c r="H35" s="54">
        <f>(('[237]CB_Dec18'!$J$9+'[237]CB_Dec18'!$J$10+'[237]CB_Dec18'!$J$13)/1000)/1000</f>
        <v>24867.490284000003</v>
      </c>
      <c r="I35" s="62">
        <f t="shared" si="13"/>
        <v>168187.390134</v>
      </c>
      <c r="J35" s="65">
        <f>('[240]Dec18'!$B$14/1000)/1000</f>
        <v>561616.154436</v>
      </c>
      <c r="K35" s="66">
        <v>26</v>
      </c>
      <c r="L35" s="72">
        <f t="shared" si="10"/>
        <v>146020.20015336003</v>
      </c>
      <c r="M35" s="72">
        <f t="shared" si="11"/>
        <v>22167.18998063996</v>
      </c>
      <c r="N35" s="64">
        <f t="shared" si="2"/>
        <v>3.5643836563253997</v>
      </c>
      <c r="O35" s="64">
        <f t="shared" si="3"/>
        <v>12.003793376759504</v>
      </c>
      <c r="P35" s="64">
        <f t="shared" si="4"/>
        <v>7.583357945031004</v>
      </c>
      <c r="Q35" s="64">
        <f t="shared" si="5"/>
        <v>19.587151321790508</v>
      </c>
      <c r="R35" s="64">
        <f t="shared" si="6"/>
        <v>0.8542879187330685</v>
      </c>
      <c r="S35" s="64">
        <f t="shared" si="7"/>
        <v>1.5133682300387878</v>
      </c>
      <c r="T35" s="64">
        <f t="shared" si="8"/>
        <v>4.427844549623585</v>
      </c>
      <c r="U35" s="67">
        <f t="shared" si="9"/>
        <v>29.947035676511348</v>
      </c>
    </row>
    <row r="36" spans="1:21" s="29" customFormat="1" ht="12.75" customHeight="1">
      <c r="A36" s="50">
        <v>43496</v>
      </c>
      <c r="B36" s="54">
        <f>('[238]CB_Jan19'!$J$5/1000)/1000</f>
        <v>20876.725531</v>
      </c>
      <c r="C36" s="54">
        <f>('[238]CB_Jan19'!$J$7/1000)/1000</f>
        <v>70259.254399</v>
      </c>
      <c r="D36" s="54">
        <f>('[238]CB_Jan19'!$J$8/1000)/1000</f>
        <v>45810.228255999995</v>
      </c>
      <c r="E36" s="54">
        <f t="shared" si="12"/>
        <v>116069.482655</v>
      </c>
      <c r="F36" s="54">
        <f>('[238]CB_Jan19'!$J$11/1000)/1000</f>
        <v>5742.0162</v>
      </c>
      <c r="G36" s="54">
        <f>('[238]CB_Jan19'!$J$12/1000)/1000</f>
        <v>10906.475665999998</v>
      </c>
      <c r="H36" s="54">
        <f>(('[238]CB_Jan19'!$J$9+'[238]CB_Jan19'!$J$10+'[238]CB_Jan19'!$J$13)/1000)/1000</f>
        <v>26727.272307</v>
      </c>
      <c r="I36" s="62">
        <f t="shared" si="13"/>
        <v>180321.972359</v>
      </c>
      <c r="J36" s="65">
        <f>('[241]Jan19'!$B$14/1000)/1000</f>
        <v>585266.9671380001</v>
      </c>
      <c r="K36" s="66">
        <v>26</v>
      </c>
      <c r="L36" s="72">
        <f t="shared" si="10"/>
        <v>152169.41145588004</v>
      </c>
      <c r="M36" s="72">
        <f t="shared" si="11"/>
        <v>28152.56090311997</v>
      </c>
      <c r="N36" s="64">
        <f t="shared" si="2"/>
        <v>3.5670431962167237</v>
      </c>
      <c r="O36" s="64">
        <f t="shared" si="3"/>
        <v>12.004650585795588</v>
      </c>
      <c r="P36" s="64">
        <f t="shared" si="4"/>
        <v>7.827236257671519</v>
      </c>
      <c r="Q36" s="64">
        <f t="shared" si="5"/>
        <v>19.83188684346711</v>
      </c>
      <c r="R36" s="64">
        <f t="shared" si="6"/>
        <v>0.981093504743467</v>
      </c>
      <c r="S36" s="64">
        <f t="shared" si="7"/>
        <v>1.8635043968624254</v>
      </c>
      <c r="T36" s="64">
        <f t="shared" si="8"/>
        <v>4.566680473647503</v>
      </c>
      <c r="U36" s="67">
        <f t="shared" si="9"/>
        <v>30.81020841493723</v>
      </c>
    </row>
    <row r="37" spans="1:21" s="29" customFormat="1" ht="12.75" customHeight="1">
      <c r="A37" s="50">
        <v>43524</v>
      </c>
      <c r="B37" s="54">
        <f>('[238]CB_Feb19'!$J$5/1000)/1000</f>
        <v>17596.418247999998</v>
      </c>
      <c r="C37" s="54">
        <f>('[238]CB_Feb19'!$J$7/1000)/1000</f>
        <v>71690.974809</v>
      </c>
      <c r="D37" s="54">
        <f>('[238]CB_Feb19'!$J$8/1000)/1000</f>
        <v>40845.910537</v>
      </c>
      <c r="E37" s="54">
        <f aca="true" t="shared" si="14" ref="E37:E47">C37+D37</f>
        <v>112536.88534600001</v>
      </c>
      <c r="F37" s="54">
        <f>('[238]CB_Feb19'!$J$11/1000)/1000</f>
        <v>6905.195018</v>
      </c>
      <c r="G37" s="54">
        <f>('[238]CB_Feb19'!$J$12/1000)/1000</f>
        <v>13129.745072000002</v>
      </c>
      <c r="H37" s="54">
        <f>(('[238]CB_Feb19'!$J$9+'[238]CB_Feb19'!$J$10+'[238]CB_Feb19'!$J$13)/1000)/1000</f>
        <v>26542.06581</v>
      </c>
      <c r="I37" s="62">
        <f aca="true" t="shared" si="15" ref="I37:I47">SUM(B37,E37:H37)</f>
        <v>176710.30949400002</v>
      </c>
      <c r="J37" s="65">
        <f>('[241]Feb19'!$B$14/1000)/1000</f>
        <v>597092.427081</v>
      </c>
      <c r="K37" s="66">
        <v>26</v>
      </c>
      <c r="L37" s="72">
        <f t="shared" si="10"/>
        <v>155244.03104106</v>
      </c>
      <c r="M37" s="72">
        <f t="shared" si="11"/>
        <v>21466.278452940023</v>
      </c>
      <c r="N37" s="64">
        <f t="shared" si="2"/>
        <v>2.9470174884018276</v>
      </c>
      <c r="O37" s="64">
        <f t="shared" si="3"/>
        <v>12.006679629060947</v>
      </c>
      <c r="P37" s="64">
        <f t="shared" si="4"/>
        <v>6.840801973771969</v>
      </c>
      <c r="Q37" s="64">
        <f t="shared" si="5"/>
        <v>18.847481602832914</v>
      </c>
      <c r="R37" s="64">
        <f t="shared" si="6"/>
        <v>1.156470037939915</v>
      </c>
      <c r="S37" s="64">
        <f t="shared" si="7"/>
        <v>2.1989468424825387</v>
      </c>
      <c r="T37" s="64">
        <f t="shared" si="8"/>
        <v>4.445218965471718</v>
      </c>
      <c r="U37" s="67">
        <f t="shared" si="9"/>
        <v>29.595134937128915</v>
      </c>
    </row>
    <row r="38" spans="1:21" s="29" customFormat="1" ht="12.75" customHeight="1">
      <c r="A38" s="50">
        <v>43555</v>
      </c>
      <c r="B38" s="54">
        <f>('[238]CB_Mar19'!$J$5/1000)/1000</f>
        <v>19290.772274</v>
      </c>
      <c r="C38" s="54">
        <f>('[238]CB_Mar19'!$J$7/1000)/1000</f>
        <v>54014.109384</v>
      </c>
      <c r="D38" s="54">
        <f>('[238]CB_Mar19'!$J$8/1000)/1000</f>
        <v>46772.556214000004</v>
      </c>
      <c r="E38" s="54">
        <f t="shared" si="14"/>
        <v>100786.665598</v>
      </c>
      <c r="F38" s="54">
        <f>('[238]CB_Mar19'!$J$11/1000)/1000</f>
        <v>7483.884792000001</v>
      </c>
      <c r="G38" s="54">
        <f>('[238]CB_Mar19'!$J$12/1000)/1000</f>
        <v>13498.062759</v>
      </c>
      <c r="H38" s="54">
        <f>(('[238]CB_Mar19'!$J$9+'[238]CB_Mar19'!$J$10+'[238]CB_Mar19'!$J$13)/1000)/1000</f>
        <v>33417.404009</v>
      </c>
      <c r="I38" s="62">
        <f t="shared" si="15"/>
        <v>174476.789432</v>
      </c>
      <c r="J38" s="65">
        <f>('[241]Mar19'!$B$14/1000)/1000</f>
        <v>599828.437877</v>
      </c>
      <c r="K38" s="66">
        <v>23</v>
      </c>
      <c r="L38" s="72">
        <f t="shared" si="10"/>
        <v>137960.54071171</v>
      </c>
      <c r="M38" s="72">
        <f t="shared" si="11"/>
        <v>36516.248720289994</v>
      </c>
      <c r="N38" s="64">
        <f t="shared" si="2"/>
        <v>3.2160482991231136</v>
      </c>
      <c r="O38" s="64">
        <f t="shared" si="3"/>
        <v>9.004926404485689</v>
      </c>
      <c r="P38" s="64">
        <f t="shared" si="4"/>
        <v>7.797655672936122</v>
      </c>
      <c r="Q38" s="64">
        <f t="shared" si="5"/>
        <v>16.80258207742181</v>
      </c>
      <c r="R38" s="64">
        <f t="shared" si="6"/>
        <v>1.2476708871103301</v>
      </c>
      <c r="S38" s="64">
        <f t="shared" si="7"/>
        <v>2.2503205761257847</v>
      </c>
      <c r="T38" s="64">
        <f t="shared" si="8"/>
        <v>5.571160334991075</v>
      </c>
      <c r="U38" s="67">
        <f t="shared" si="9"/>
        <v>29.08778217477211</v>
      </c>
    </row>
    <row r="39" spans="1:21" s="29" customFormat="1" ht="12.75" customHeight="1">
      <c r="A39" s="50">
        <v>43585</v>
      </c>
      <c r="B39" s="54">
        <f>('[238]CB_Apr19'!$J$5/1000)/1000</f>
        <v>18707.669317</v>
      </c>
      <c r="C39" s="54">
        <f>('[238]CB_Apr19'!$J$7/1000)/1000</f>
        <v>54408.039673</v>
      </c>
      <c r="D39" s="54">
        <f>('[238]CB_Apr19'!$J$8/1000)/1000</f>
        <v>38441.40552</v>
      </c>
      <c r="E39" s="54">
        <f t="shared" si="14"/>
        <v>92849.44519299999</v>
      </c>
      <c r="F39" s="54">
        <f>('[238]CB_Apr19'!$J$11/1000)/1000</f>
        <v>7930.936171</v>
      </c>
      <c r="G39" s="54">
        <f>('[238]CB_Apr19'!$J$12/1000)/1000</f>
        <v>14198.759012</v>
      </c>
      <c r="H39" s="54">
        <f>(('[238]CB_Apr19'!$J$9+'[238]CB_Apr19'!$J$10+'[238]CB_Apr19'!$J$13)/1000)/1000</f>
        <v>29699.873151</v>
      </c>
      <c r="I39" s="62">
        <f t="shared" si="15"/>
        <v>163386.682844</v>
      </c>
      <c r="J39" s="65">
        <f>('[241]Apr19'!$B$14/1000)/1000</f>
        <v>604348.502976</v>
      </c>
      <c r="K39" s="66">
        <v>23</v>
      </c>
      <c r="L39" s="72">
        <f t="shared" si="10"/>
        <v>139000.15568448</v>
      </c>
      <c r="M39" s="72">
        <f t="shared" si="11"/>
        <v>24386.52715951999</v>
      </c>
      <c r="N39" s="64">
        <f t="shared" si="2"/>
        <v>3.095510160921657</v>
      </c>
      <c r="O39" s="64">
        <f t="shared" si="3"/>
        <v>9.00275907114486</v>
      </c>
      <c r="P39" s="64">
        <f t="shared" si="4"/>
        <v>6.360800983323789</v>
      </c>
      <c r="Q39" s="64">
        <f t="shared" si="5"/>
        <v>15.363560054468648</v>
      </c>
      <c r="R39" s="64">
        <f t="shared" si="6"/>
        <v>1.3123117095426902</v>
      </c>
      <c r="S39" s="64">
        <f t="shared" si="7"/>
        <v>2.3494323129917416</v>
      </c>
      <c r="T39" s="64">
        <f t="shared" si="8"/>
        <v>4.91436199556193</v>
      </c>
      <c r="U39" s="67">
        <f t="shared" si="9"/>
        <v>27.035176233486663</v>
      </c>
    </row>
    <row r="40" spans="1:21" s="29" customFormat="1" ht="12.75" customHeight="1">
      <c r="A40" s="50">
        <v>43616</v>
      </c>
      <c r="B40" s="54">
        <f>('[238]CB_May19'!$J$5/1000)/1000</f>
        <v>19745.719322</v>
      </c>
      <c r="C40" s="54">
        <f>('[238]CB_May19'!$J$7/1000)/1000</f>
        <v>54248.170558</v>
      </c>
      <c r="D40" s="54">
        <f>('[238]CB_May19'!$J$8/1000)/1000</f>
        <v>42329.443652</v>
      </c>
      <c r="E40" s="54">
        <f t="shared" si="14"/>
        <v>96577.61421</v>
      </c>
      <c r="F40" s="54">
        <f>('[238]CB_May19'!$J$11/1000)/1000</f>
        <v>8440.320521</v>
      </c>
      <c r="G40" s="54">
        <f>('[238]CB_May19'!$J$12/1000)/1000</f>
        <v>14148.620358999999</v>
      </c>
      <c r="H40" s="54">
        <f>(('[238]CB_May19'!$J$9+'[238]CB_May19'!$J$10+'[238]CB_May19'!$J$13)/1000)/1000</f>
        <v>32498.665579999997</v>
      </c>
      <c r="I40" s="62">
        <f t="shared" si="15"/>
        <v>171410.939992</v>
      </c>
      <c r="J40" s="65">
        <f>('[241]May19'!$B$14/1000)/1000</f>
        <v>602142.9309939999</v>
      </c>
      <c r="K40" s="66">
        <v>23</v>
      </c>
      <c r="L40" s="72">
        <f t="shared" si="10"/>
        <v>138492.87412862</v>
      </c>
      <c r="M40" s="72">
        <f t="shared" si="11"/>
        <v>32918.065863380005</v>
      </c>
      <c r="N40" s="64">
        <f t="shared" si="2"/>
        <v>3.2792412408469773</v>
      </c>
      <c r="O40" s="64">
        <f t="shared" si="3"/>
        <v>9.009184990090095</v>
      </c>
      <c r="P40" s="64">
        <f t="shared" si="4"/>
        <v>7.029799981563148</v>
      </c>
      <c r="Q40" s="64">
        <f t="shared" si="5"/>
        <v>16.038984971653242</v>
      </c>
      <c r="R40" s="64">
        <f t="shared" si="6"/>
        <v>1.4017137936115875</v>
      </c>
      <c r="S40" s="64">
        <f t="shared" si="7"/>
        <v>2.3497112779591833</v>
      </c>
      <c r="T40" s="64">
        <f t="shared" si="8"/>
        <v>5.397167999025107</v>
      </c>
      <c r="U40" s="67">
        <f t="shared" si="9"/>
        <v>28.466819283096097</v>
      </c>
    </row>
    <row r="41" spans="1:21" s="29" customFormat="1" ht="12.75" customHeight="1">
      <c r="A41" s="50">
        <v>43646</v>
      </c>
      <c r="B41" s="54">
        <f>('[238]CB_Jun19'!$J$5/1000)/1000</f>
        <v>20795.291482</v>
      </c>
      <c r="C41" s="54">
        <f>('[238]CB_Jun19'!$J$7/1000)/1000</f>
        <v>43937.619332</v>
      </c>
      <c r="D41" s="54">
        <f>('[238]CB_Jun19'!$J$8/1000)/1000</f>
        <v>46827.036825999996</v>
      </c>
      <c r="E41" s="54">
        <f t="shared" si="14"/>
        <v>90764.656158</v>
      </c>
      <c r="F41" s="54">
        <f>('[238]CB_Jun19'!$J$11/1000)/1000</f>
        <v>9056.799683000001</v>
      </c>
      <c r="G41" s="54">
        <f>('[238]CB_Jun19'!$J$12/1000)/1000</f>
        <v>13554.774557</v>
      </c>
      <c r="H41" s="54">
        <f>(('[238]CB_Jun19'!$J$9+'[238]CB_Jun19'!$J$10+'[238]CB_Jun19'!$J$13)/1000)/1000</f>
        <v>44867.352575000004</v>
      </c>
      <c r="I41" s="62">
        <f t="shared" si="15"/>
        <v>179038.874455</v>
      </c>
      <c r="J41" s="65">
        <f>('[241]Jun19'!$B$14/1000)/1000</f>
        <v>627262.46376</v>
      </c>
      <c r="K41" s="66">
        <v>21</v>
      </c>
      <c r="L41" s="72">
        <f t="shared" si="10"/>
        <v>131725.1173896</v>
      </c>
      <c r="M41" s="72">
        <f t="shared" si="11"/>
        <v>47313.757065400016</v>
      </c>
      <c r="N41" s="64">
        <f t="shared" si="2"/>
        <v>3.3152456401339188</v>
      </c>
      <c r="O41" s="64">
        <f t="shared" si="3"/>
        <v>7.004662620591816</v>
      </c>
      <c r="P41" s="64">
        <f t="shared" si="4"/>
        <v>7.465301932034103</v>
      </c>
      <c r="Q41" s="64">
        <f t="shared" si="5"/>
        <v>14.46996455262592</v>
      </c>
      <c r="R41" s="64">
        <f t="shared" si="6"/>
        <v>1.4438612552568217</v>
      </c>
      <c r="S41" s="64">
        <f t="shared" si="7"/>
        <v>2.1609414463841183</v>
      </c>
      <c r="T41" s="64">
        <f t="shared" si="8"/>
        <v>7.152883388885028</v>
      </c>
      <c r="U41" s="67">
        <f t="shared" si="9"/>
        <v>28.542896283285806</v>
      </c>
    </row>
    <row r="42" spans="1:21" s="29" customFormat="1" ht="12.75" customHeight="1">
      <c r="A42" s="50">
        <v>43677</v>
      </c>
      <c r="B42" s="54">
        <f>('[238]CB_Jul19'!$J$5/1000)/1000</f>
        <v>19811.310003</v>
      </c>
      <c r="C42" s="54">
        <f>('[238]CB_Jul19'!$J$7/1000)/1000</f>
        <v>44515.352325</v>
      </c>
      <c r="D42" s="54">
        <f>('[238]CB_Jul19'!$J$8/1000)/1000</f>
        <v>35083.251145</v>
      </c>
      <c r="E42" s="54">
        <f t="shared" si="14"/>
        <v>79598.60347</v>
      </c>
      <c r="F42" s="54">
        <f>('[238]CB_Jul19'!$J$11/1000)/1000</f>
        <v>9013.617047</v>
      </c>
      <c r="G42" s="54">
        <f>('[238]CB_Jul19'!$J$12/1000)/1000</f>
        <v>5565.271994</v>
      </c>
      <c r="H42" s="54">
        <f>(('[238]CB_Jul19'!$J$9+'[238]CB_Jul19'!$J$10+'[238]CB_Jul19'!$J$13)/1000)/1000</f>
        <v>46675.388284</v>
      </c>
      <c r="I42" s="62">
        <f t="shared" si="15"/>
        <v>160664.190798</v>
      </c>
      <c r="J42" s="65">
        <f>('[241]Jul19'!$B$14/1000)/1000</f>
        <v>635734.843735</v>
      </c>
      <c r="K42" s="66">
        <v>21</v>
      </c>
      <c r="L42" s="72">
        <f t="shared" si="10"/>
        <v>133504.31718435</v>
      </c>
      <c r="M42" s="72">
        <f t="shared" si="11"/>
        <v>27159.87361365001</v>
      </c>
      <c r="N42" s="64">
        <f t="shared" si="2"/>
        <v>3.116285067309942</v>
      </c>
      <c r="O42" s="64">
        <f t="shared" si="3"/>
        <v>7.002188532481288</v>
      </c>
      <c r="P42" s="64">
        <f t="shared" si="4"/>
        <v>5.518535202331008</v>
      </c>
      <c r="Q42" s="64">
        <f t="shared" si="5"/>
        <v>12.520723734812295</v>
      </c>
      <c r="R42" s="64">
        <f t="shared" si="6"/>
        <v>1.4178264941471794</v>
      </c>
      <c r="S42" s="64">
        <f t="shared" si="7"/>
        <v>0.8754077346623822</v>
      </c>
      <c r="T42" s="64">
        <f t="shared" si="8"/>
        <v>7.341958482215298</v>
      </c>
      <c r="U42" s="67">
        <f t="shared" si="9"/>
        <v>25.272201513147095</v>
      </c>
    </row>
    <row r="43" spans="1:21" s="29" customFormat="1" ht="12.75" customHeight="1">
      <c r="A43" s="50">
        <v>43708</v>
      </c>
      <c r="B43" s="54">
        <f>('[238]CB_Aug19'!$J$5/1000)/1000</f>
        <v>20025.021138</v>
      </c>
      <c r="C43" s="54">
        <f>('[238]CB_Aug19'!$J$7/1000)/1000</f>
        <v>44505.231646</v>
      </c>
      <c r="D43" s="54">
        <f>('[238]CB_Aug19'!$J$8/1000)/1000</f>
        <v>42557.957724</v>
      </c>
      <c r="E43" s="54">
        <f t="shared" si="14"/>
        <v>87063.18937000001</v>
      </c>
      <c r="F43" s="54">
        <f>('[238]CB_Aug19'!$J$11/1000)/1000</f>
        <v>8873.481383999999</v>
      </c>
      <c r="G43" s="54">
        <f>('[238]CB_Aug19'!$J$12/1000)/1000</f>
        <v>958.2293880000001</v>
      </c>
      <c r="H43" s="54">
        <f>(('[238]CB_Aug19'!$J$9+'[238]CB_Aug19'!$J$10+'[238]CB_Aug19'!$J$13)/1000)/1000</f>
        <v>50149.779431999996</v>
      </c>
      <c r="I43" s="62">
        <f t="shared" si="15"/>
        <v>167069.70071200002</v>
      </c>
      <c r="J43" s="65">
        <f>('[241]Aug19'!$B$14/1000)/1000</f>
        <v>635214.8409589999</v>
      </c>
      <c r="K43" s="66">
        <v>21</v>
      </c>
      <c r="L43" s="72">
        <f t="shared" si="10"/>
        <v>133395.11660138998</v>
      </c>
      <c r="M43" s="72">
        <f t="shared" si="11"/>
        <v>33674.58411061004</v>
      </c>
      <c r="N43" s="64">
        <f t="shared" si="2"/>
        <v>3.152480050335052</v>
      </c>
      <c r="O43" s="64">
        <f t="shared" si="3"/>
        <v>7.006327430701923</v>
      </c>
      <c r="P43" s="64">
        <f t="shared" si="4"/>
        <v>6.699773837108272</v>
      </c>
      <c r="Q43" s="64">
        <f t="shared" si="5"/>
        <v>13.706101267810194</v>
      </c>
      <c r="R43" s="64">
        <f t="shared" si="6"/>
        <v>1.3969260180702767</v>
      </c>
      <c r="S43" s="64">
        <f t="shared" si="7"/>
        <v>0.15085122799608033</v>
      </c>
      <c r="T43" s="64">
        <f t="shared" si="8"/>
        <v>7.894931950312685</v>
      </c>
      <c r="U43" s="67">
        <f t="shared" si="9"/>
        <v>26.301290514524293</v>
      </c>
    </row>
    <row r="44" spans="1:21" s="29" customFormat="1" ht="12.75" customHeight="1">
      <c r="A44" s="50">
        <v>43738</v>
      </c>
      <c r="B44" s="54">
        <f>('[238]CB_Sep19'!$J$5/1000)/1000</f>
        <v>21397.315532</v>
      </c>
      <c r="C44" s="54">
        <f>('[238]CB_Sep19'!$J$7/1000)/1000</f>
        <v>45014.665174999995</v>
      </c>
      <c r="D44" s="54">
        <f>('[238]CB_Sep19'!$J$8/1000)/1000</f>
        <v>44317.459795</v>
      </c>
      <c r="E44" s="54">
        <f t="shared" si="14"/>
        <v>89332.12497</v>
      </c>
      <c r="F44" s="54">
        <f>('[238]CB_Sep19'!$J$11/1000)/1000</f>
        <v>8336.478454</v>
      </c>
      <c r="G44" s="54">
        <f>('[238]CB_Sep19'!$J$12/1000)/1000</f>
        <v>319.287425</v>
      </c>
      <c r="H44" s="54">
        <f>(('[238]CB_Sep19'!$J$9+'[238]CB_Sep19'!$J$10+'[238]CB_Sep19'!$J$13)/1000)/1000</f>
        <v>48073.170041</v>
      </c>
      <c r="I44" s="62">
        <f t="shared" si="15"/>
        <v>167458.376422</v>
      </c>
      <c r="J44" s="65">
        <f>('[241]Sep19'!$B$14/1000)/1000</f>
        <v>643207.4112280001</v>
      </c>
      <c r="K44" s="66">
        <v>21</v>
      </c>
      <c r="L44" s="72">
        <f t="shared" si="10"/>
        <v>135073.55635788</v>
      </c>
      <c r="M44" s="72">
        <f t="shared" si="11"/>
        <v>32384.820064119995</v>
      </c>
      <c r="N44" s="64">
        <f t="shared" si="2"/>
        <v>3.32665873534458</v>
      </c>
      <c r="O44" s="64">
        <f t="shared" si="3"/>
        <v>6.99846805077367</v>
      </c>
      <c r="P44" s="64">
        <f t="shared" si="4"/>
        <v>6.8900729409180625</v>
      </c>
      <c r="Q44" s="64">
        <f t="shared" si="5"/>
        <v>13.888540991691734</v>
      </c>
      <c r="R44" s="64">
        <f t="shared" si="6"/>
        <v>1.2960793530168044</v>
      </c>
      <c r="S44" s="64">
        <f t="shared" si="7"/>
        <v>0.049639885894725955</v>
      </c>
      <c r="T44" s="64">
        <f t="shared" si="8"/>
        <v>7.4739763879927255</v>
      </c>
      <c r="U44" s="67">
        <f t="shared" si="9"/>
        <v>26.03489535394057</v>
      </c>
    </row>
    <row r="45" spans="1:21" s="29" customFormat="1" ht="12.75" customHeight="1">
      <c r="A45" s="50">
        <v>43769</v>
      </c>
      <c r="B45" s="54">
        <f>('[238]CB_Oct19'!$J$5/1000)/1000</f>
        <v>22197.011664</v>
      </c>
      <c r="C45" s="54">
        <f>('[238]CB_Oct19'!$J$7/1000)/1000</f>
        <v>45639.586393</v>
      </c>
      <c r="D45" s="54">
        <f>('[238]CB_Oct19'!$J$8/1000)/1000</f>
        <v>47953.226037</v>
      </c>
      <c r="E45" s="54">
        <f t="shared" si="14"/>
        <v>93592.81242999999</v>
      </c>
      <c r="F45" s="54">
        <f>('[238]CB_Oct19'!$J$11/1000)/1000</f>
        <v>8258.050712</v>
      </c>
      <c r="G45" s="54">
        <f>('[238]CB_Oct19'!$J$12/1000)/1000</f>
        <v>0</v>
      </c>
      <c r="H45" s="54">
        <f>(('[238]CB_Oct19'!$J$9+'[238]CB_Oct19'!$J$10+'[238]CB_Oct19'!$J$13)/1000)/1000</f>
        <v>40954.969239</v>
      </c>
      <c r="I45" s="62">
        <f t="shared" si="15"/>
        <v>165002.84404499998</v>
      </c>
      <c r="J45" s="65">
        <f>('[241]Oct19'!$B$14/1000)/1000</f>
        <v>651495.1461080001</v>
      </c>
      <c r="K45" s="66">
        <v>21</v>
      </c>
      <c r="L45" s="72">
        <f t="shared" si="10"/>
        <v>136813.98068268</v>
      </c>
      <c r="M45" s="72">
        <f t="shared" si="11"/>
        <v>28188.86336231997</v>
      </c>
      <c r="N45" s="64">
        <f t="shared" si="2"/>
        <v>3.4070878035859296</v>
      </c>
      <c r="O45" s="64">
        <f t="shared" si="3"/>
        <v>7.0053609248892545</v>
      </c>
      <c r="P45" s="64">
        <f t="shared" si="4"/>
        <v>7.360488611998142</v>
      </c>
      <c r="Q45" s="64">
        <f t="shared" si="5"/>
        <v>14.365849536887396</v>
      </c>
      <c r="R45" s="64">
        <f t="shared" si="6"/>
        <v>1.2675536819166173</v>
      </c>
      <c r="S45" s="64">
        <f t="shared" si="7"/>
        <v>0</v>
      </c>
      <c r="T45" s="64">
        <f t="shared" si="8"/>
        <v>6.286304584717625</v>
      </c>
      <c r="U45" s="67">
        <f t="shared" si="9"/>
        <v>25.326795607107567</v>
      </c>
    </row>
    <row r="46" spans="1:21" s="29" customFormat="1" ht="12.75" customHeight="1">
      <c r="A46" s="50">
        <v>43799</v>
      </c>
      <c r="B46" s="54">
        <f>('[238]CB_Nov19'!$J$5/1000)/1000</f>
        <v>20647.026964</v>
      </c>
      <c r="C46" s="54">
        <f>('[238]CB_Nov19'!$J$7/1000)/1000</f>
        <v>44963.755026</v>
      </c>
      <c r="D46" s="54">
        <f>('[238]CB_Nov19'!$J$8/1000)/1000</f>
        <v>41085.939993</v>
      </c>
      <c r="E46" s="54">
        <f t="shared" si="14"/>
        <v>86049.695019</v>
      </c>
      <c r="F46" s="54">
        <f>('[238]CB_Nov19'!$J$11/1000)/1000</f>
        <v>8643.988937999999</v>
      </c>
      <c r="G46" s="54">
        <f>('[238]CB_Nov19'!$J$12/1000)/1000</f>
        <v>0</v>
      </c>
      <c r="H46" s="54">
        <f>(('[238]CB_Nov19'!$J$9+'[238]CB_Nov19'!$J$10+'[238]CB_Nov19'!$J$13)/1000)/1000</f>
        <v>40205.787261</v>
      </c>
      <c r="I46" s="62">
        <f t="shared" si="15"/>
        <v>155546.498182</v>
      </c>
      <c r="J46" s="65">
        <f>('[241]Nov19'!$B$14/1000)/1000</f>
        <v>644837.637811</v>
      </c>
      <c r="K46" s="66">
        <v>21</v>
      </c>
      <c r="L46" s="72">
        <f t="shared" si="10"/>
        <v>135415.90394031</v>
      </c>
      <c r="M46" s="72">
        <f t="shared" si="11"/>
        <v>20130.594241690007</v>
      </c>
      <c r="N46" s="64">
        <f t="shared" si="2"/>
        <v>3.201895446749897</v>
      </c>
      <c r="O46" s="64">
        <f t="shared" si="3"/>
        <v>6.972880053750638</v>
      </c>
      <c r="P46" s="64">
        <f t="shared" si="4"/>
        <v>6.371517043030011</v>
      </c>
      <c r="Q46" s="64">
        <f t="shared" si="5"/>
        <v>13.34439709678065</v>
      </c>
      <c r="R46" s="64">
        <f t="shared" si="6"/>
        <v>1.3404907578508198</v>
      </c>
      <c r="S46" s="64">
        <f t="shared" si="7"/>
        <v>0</v>
      </c>
      <c r="T46" s="64">
        <f t="shared" si="8"/>
        <v>6.2350248967297714</v>
      </c>
      <c r="U46" s="67">
        <f t="shared" si="9"/>
        <v>24.12180819811114</v>
      </c>
    </row>
    <row r="47" spans="1:21" s="29" customFormat="1" ht="12.75" customHeight="1">
      <c r="A47" s="50">
        <v>43830</v>
      </c>
      <c r="B47" s="54">
        <f>('[238]CB_Dec19'!$J$5/1000)/1000</f>
        <v>23851.079886</v>
      </c>
      <c r="C47" s="54">
        <f>('[238]CB_Dec19'!$J$7/1000)/1000</f>
        <v>45316.471270999995</v>
      </c>
      <c r="D47" s="54">
        <f>('[238]CB_Dec19'!$J$8/1000)/1000</f>
        <v>40367.68318199999</v>
      </c>
      <c r="E47" s="54">
        <f t="shared" si="14"/>
        <v>85684.154453</v>
      </c>
      <c r="F47" s="54">
        <f>('[238]CB_Dec19'!$J$11/1000)/1000</f>
        <v>8716.958822</v>
      </c>
      <c r="G47" s="54">
        <f>('[238]CB_Dec19'!$J$12/1000)/1000</f>
        <v>0</v>
      </c>
      <c r="H47" s="54">
        <f>(('[238]CB_Dec19'!$J$9+'[238]CB_Dec19'!$J$10+'[238]CB_Dec19'!$J$13)/1000)/1000</f>
        <v>47821.117508</v>
      </c>
      <c r="I47" s="62">
        <f t="shared" si="15"/>
        <v>166073.310669</v>
      </c>
      <c r="J47" s="65">
        <f>('[241]Dec19'!$B$14/1000)/1000</f>
        <v>656685.4373860001</v>
      </c>
      <c r="K47" s="66">
        <v>21</v>
      </c>
      <c r="L47" s="72">
        <f t="shared" si="10"/>
        <v>137903.94185106002</v>
      </c>
      <c r="M47" s="72">
        <f t="shared" si="11"/>
        <v>28169.368817939976</v>
      </c>
      <c r="N47" s="64">
        <f t="shared" si="2"/>
        <v>3.6320403237418404</v>
      </c>
      <c r="O47" s="64">
        <f t="shared" si="3"/>
        <v>6.900788214732854</v>
      </c>
      <c r="P47" s="64">
        <f t="shared" si="4"/>
        <v>6.147187204681661</v>
      </c>
      <c r="Q47" s="64">
        <f t="shared" si="5"/>
        <v>13.047975419414518</v>
      </c>
      <c r="R47" s="64">
        <f t="shared" si="6"/>
        <v>1.3274177141339847</v>
      </c>
      <c r="S47" s="64">
        <f t="shared" si="7"/>
        <v>0</v>
      </c>
      <c r="T47" s="64">
        <f t="shared" si="8"/>
        <v>7.282195520941745</v>
      </c>
      <c r="U47" s="67">
        <f t="shared" si="9"/>
        <v>25.289628978232088</v>
      </c>
    </row>
    <row r="48" spans="1:21" s="29" customFormat="1" ht="12.75" customHeight="1">
      <c r="A48" s="50">
        <v>43861</v>
      </c>
      <c r="B48" s="54">
        <f>('[242]CB_Jan20'!$J$5/1000)/1000</f>
        <v>22237.717783</v>
      </c>
      <c r="C48" s="54">
        <f>('[242]CB_Jan20'!$J$7/1000)/1000</f>
        <v>47467.525766000006</v>
      </c>
      <c r="D48" s="54">
        <f>('[242]CB_Jan20'!$J$8/1000)/1000</f>
        <v>35409.146759999996</v>
      </c>
      <c r="E48" s="54">
        <f>C48+D48</f>
        <v>82876.67252600001</v>
      </c>
      <c r="F48" s="54">
        <f>('[242]CB_Jan20'!$J$11/1000)/1000</f>
        <v>8608.026943</v>
      </c>
      <c r="G48" s="54">
        <f>('[242]CB_Jan20'!$J$12/1000)/1000</f>
        <v>16642.027791</v>
      </c>
      <c r="H48" s="54">
        <f>(('[242]CB_Jan20'!$J$9+'[242]CB_Jan20'!$J$10+'[242]CB_Jan20'!$J$13)/1000)/1000</f>
        <v>46706.05714899999</v>
      </c>
      <c r="I48" s="62">
        <f>SUM(B48,E48:H48)</f>
        <v>177070.502192</v>
      </c>
      <c r="J48" s="65">
        <v>677733.322</v>
      </c>
      <c r="K48" s="66">
        <v>21</v>
      </c>
      <c r="L48" s="72">
        <f t="shared" si="10"/>
        <v>142323.99762</v>
      </c>
      <c r="M48" s="72">
        <f t="shared" si="11"/>
        <v>34746.504572000005</v>
      </c>
      <c r="N48" s="64">
        <f t="shared" si="2"/>
        <v>3.2811899697326665</v>
      </c>
      <c r="O48" s="64">
        <f t="shared" si="3"/>
        <v>7.003864827823827</v>
      </c>
      <c r="P48" s="64">
        <f t="shared" si="4"/>
        <v>5.224643028545082</v>
      </c>
      <c r="Q48" s="64">
        <f t="shared" si="5"/>
        <v>12.22850785636891</v>
      </c>
      <c r="R48" s="64">
        <f t="shared" si="6"/>
        <v>1.2701200698819999</v>
      </c>
      <c r="S48" s="64">
        <f t="shared" si="7"/>
        <v>2.455542209712982</v>
      </c>
      <c r="T48" s="64">
        <f t="shared" si="8"/>
        <v>6.891509629653416</v>
      </c>
      <c r="U48" s="67">
        <f t="shared" si="9"/>
        <v>26.126869735349977</v>
      </c>
    </row>
    <row r="49" spans="1:22" ht="12.75" customHeight="1">
      <c r="A49" s="50">
        <v>43890</v>
      </c>
      <c r="B49" s="54">
        <v>19845.808</v>
      </c>
      <c r="C49" s="54">
        <v>47128.117</v>
      </c>
      <c r="D49" s="54">
        <v>33640.329</v>
      </c>
      <c r="E49" s="54">
        <v>80768.446</v>
      </c>
      <c r="F49" s="54">
        <v>8166.417</v>
      </c>
      <c r="G49" s="54">
        <v>28743.917</v>
      </c>
      <c r="H49" s="54">
        <v>43498.701</v>
      </c>
      <c r="I49" s="62">
        <v>181023.289</v>
      </c>
      <c r="J49" s="65">
        <v>677105.925</v>
      </c>
      <c r="K49" s="66">
        <v>21</v>
      </c>
      <c r="L49" s="72">
        <v>142192.244</v>
      </c>
      <c r="M49" s="72">
        <v>38831.045</v>
      </c>
      <c r="N49" s="64">
        <v>2.9</v>
      </c>
      <c r="O49" s="64">
        <v>7</v>
      </c>
      <c r="P49" s="64">
        <v>5</v>
      </c>
      <c r="Q49" s="64">
        <v>11.9</v>
      </c>
      <c r="R49" s="64">
        <v>1.2</v>
      </c>
      <c r="S49" s="64">
        <v>4.2</v>
      </c>
      <c r="T49" s="64">
        <v>6.4</v>
      </c>
      <c r="U49" s="67">
        <v>26.7</v>
      </c>
      <c r="V49" s="78"/>
    </row>
    <row r="50" spans="1:21" ht="13.5">
      <c r="A50" s="50">
        <v>43921</v>
      </c>
      <c r="B50" s="54">
        <v>25115.32</v>
      </c>
      <c r="C50" s="54">
        <v>48044.882</v>
      </c>
      <c r="D50" s="54">
        <v>48883.191</v>
      </c>
      <c r="E50" s="54">
        <v>96928.073</v>
      </c>
      <c r="F50" s="54">
        <v>8441.6</v>
      </c>
      <c r="G50" s="54">
        <v>30679.014</v>
      </c>
      <c r="H50" s="54">
        <v>36902.573</v>
      </c>
      <c r="I50" s="62">
        <v>198066.58</v>
      </c>
      <c r="J50" s="65">
        <v>684570.293</v>
      </c>
      <c r="K50" s="66">
        <v>21</v>
      </c>
      <c r="L50" s="72">
        <v>143759.762</v>
      </c>
      <c r="M50" s="72">
        <v>54306.819</v>
      </c>
      <c r="N50" s="64">
        <v>3.7</v>
      </c>
      <c r="O50" s="64">
        <v>7</v>
      </c>
      <c r="P50" s="64">
        <v>7.1</v>
      </c>
      <c r="Q50" s="64">
        <v>14.2</v>
      </c>
      <c r="R50" s="64">
        <v>1.2</v>
      </c>
      <c r="S50" s="64">
        <v>4.5</v>
      </c>
      <c r="T50" s="64">
        <v>5.4</v>
      </c>
      <c r="U50" s="67">
        <v>28.9</v>
      </c>
    </row>
    <row r="51" spans="1:21" ht="13.5">
      <c r="A51" s="50">
        <v>43951</v>
      </c>
      <c r="B51" s="54">
        <v>26464.292</v>
      </c>
      <c r="C51" s="54">
        <v>49223.493</v>
      </c>
      <c r="D51" s="54">
        <v>52463.464</v>
      </c>
      <c r="E51" s="54">
        <v>101686.957</v>
      </c>
      <c r="F51" s="54">
        <v>8116.641</v>
      </c>
      <c r="G51" s="54">
        <v>29399.753</v>
      </c>
      <c r="H51" s="54">
        <v>21089.915</v>
      </c>
      <c r="I51" s="62">
        <v>186757.558</v>
      </c>
      <c r="J51" s="65">
        <v>701672.177</v>
      </c>
      <c r="K51" s="66">
        <v>21</v>
      </c>
      <c r="L51" s="72">
        <v>147351.157</v>
      </c>
      <c r="M51" s="72">
        <v>39406.401</v>
      </c>
      <c r="N51" s="64">
        <v>3.8</v>
      </c>
      <c r="O51" s="64">
        <v>7</v>
      </c>
      <c r="P51" s="64">
        <v>7.5</v>
      </c>
      <c r="Q51" s="64">
        <v>14.5</v>
      </c>
      <c r="R51" s="64">
        <v>1.2</v>
      </c>
      <c r="S51" s="64">
        <v>4.2</v>
      </c>
      <c r="T51" s="64">
        <v>3</v>
      </c>
      <c r="U51" s="67">
        <v>26.6</v>
      </c>
    </row>
    <row r="52" spans="1:21" ht="13.5">
      <c r="A52" s="50">
        <v>43982</v>
      </c>
      <c r="B52" s="54">
        <v>25204.819</v>
      </c>
      <c r="C52" s="54">
        <v>43371.109</v>
      </c>
      <c r="D52" s="54">
        <v>40746.384</v>
      </c>
      <c r="E52" s="54">
        <v>84117.493</v>
      </c>
      <c r="F52" s="54">
        <v>7568.417</v>
      </c>
      <c r="G52" s="54">
        <v>31448.678</v>
      </c>
      <c r="H52" s="54">
        <v>27363.1</v>
      </c>
      <c r="I52" s="62">
        <v>175702.506</v>
      </c>
      <c r="J52" s="65">
        <v>704300.318</v>
      </c>
      <c r="K52" s="66">
        <v>19</v>
      </c>
      <c r="L52" s="72">
        <v>133817.06</v>
      </c>
      <c r="M52" s="72">
        <v>41885.446</v>
      </c>
      <c r="N52" s="64">
        <v>3.6</v>
      </c>
      <c r="O52" s="64">
        <v>6.2</v>
      </c>
      <c r="P52" s="64">
        <v>5.8</v>
      </c>
      <c r="Q52" s="64">
        <v>11.9</v>
      </c>
      <c r="R52" s="64">
        <v>1.1</v>
      </c>
      <c r="S52" s="64">
        <v>4.5</v>
      </c>
      <c r="T52" s="64">
        <v>3.9</v>
      </c>
      <c r="U52" s="67">
        <v>24.9</v>
      </c>
    </row>
    <row r="53" spans="1:21" ht="13.5">
      <c r="A53" s="50">
        <v>44012</v>
      </c>
      <c r="B53" s="54">
        <v>22803.053</v>
      </c>
      <c r="C53" s="54">
        <v>35264.189</v>
      </c>
      <c r="D53" s="54">
        <v>51709.37</v>
      </c>
      <c r="E53" s="54">
        <v>86973.559</v>
      </c>
      <c r="F53" s="54">
        <v>7741.984</v>
      </c>
      <c r="G53" s="54">
        <v>32370.158</v>
      </c>
      <c r="H53" s="54">
        <v>31482.622</v>
      </c>
      <c r="I53" s="62">
        <v>181371.375</v>
      </c>
      <c r="J53" s="65">
        <v>705225.048</v>
      </c>
      <c r="K53" s="66">
        <v>19</v>
      </c>
      <c r="L53" s="72">
        <v>133992.759</v>
      </c>
      <c r="M53" s="72">
        <v>47378.616</v>
      </c>
      <c r="N53" s="64">
        <v>3.2</v>
      </c>
      <c r="O53" s="64">
        <v>5</v>
      </c>
      <c r="P53" s="64">
        <v>7.3</v>
      </c>
      <c r="Q53" s="64">
        <v>12.3</v>
      </c>
      <c r="R53" s="64">
        <v>1.1</v>
      </c>
      <c r="S53" s="64">
        <v>4.6</v>
      </c>
      <c r="T53" s="64">
        <v>4.5</v>
      </c>
      <c r="U53" s="67">
        <v>25.7</v>
      </c>
    </row>
    <row r="54" spans="1:21" ht="13.5">
      <c r="A54" s="50">
        <v>44043</v>
      </c>
      <c r="B54" s="54">
        <v>27821.784</v>
      </c>
      <c r="C54" s="54">
        <v>35031.065</v>
      </c>
      <c r="D54" s="54">
        <v>46681.253</v>
      </c>
      <c r="E54" s="54">
        <v>81712.318</v>
      </c>
      <c r="F54" s="54">
        <v>8219.223</v>
      </c>
      <c r="G54" s="54">
        <v>34714.438</v>
      </c>
      <c r="H54" s="54">
        <v>31962.94</v>
      </c>
      <c r="I54" s="62">
        <v>184430.702</v>
      </c>
      <c r="J54" s="65">
        <v>700444.702</v>
      </c>
      <c r="K54" s="66">
        <v>19</v>
      </c>
      <c r="L54" s="72">
        <v>133084.493</v>
      </c>
      <c r="M54" s="72">
        <v>51346.209</v>
      </c>
      <c r="N54" s="64">
        <v>4</v>
      </c>
      <c r="O54" s="64">
        <v>5</v>
      </c>
      <c r="P54" s="64">
        <v>6.7</v>
      </c>
      <c r="Q54" s="64">
        <v>11.7</v>
      </c>
      <c r="R54" s="64">
        <v>1.2</v>
      </c>
      <c r="S54" s="64">
        <v>5</v>
      </c>
      <c r="T54" s="64">
        <v>4.6</v>
      </c>
      <c r="U54" s="67">
        <v>26.3</v>
      </c>
    </row>
    <row r="55" spans="1:21" ht="13.5">
      <c r="A55" s="50">
        <v>44074</v>
      </c>
      <c r="B55" s="54">
        <v>38803.547</v>
      </c>
      <c r="C55" s="54">
        <v>35750.738</v>
      </c>
      <c r="D55" s="54">
        <v>39049.364</v>
      </c>
      <c r="E55" s="54">
        <v>74800.102</v>
      </c>
      <c r="F55" s="54">
        <v>8681.342</v>
      </c>
      <c r="G55" s="54">
        <v>35806.203</v>
      </c>
      <c r="H55" s="54">
        <v>31243.824</v>
      </c>
      <c r="I55" s="62">
        <v>189335.017</v>
      </c>
      <c r="J55" s="65">
        <v>714782.01</v>
      </c>
      <c r="K55" s="66">
        <v>19</v>
      </c>
      <c r="L55" s="72">
        <v>135808.582</v>
      </c>
      <c r="M55" s="72">
        <v>53526.435</v>
      </c>
      <c r="N55" s="64">
        <v>5.4</v>
      </c>
      <c r="O55" s="64">
        <v>5</v>
      </c>
      <c r="P55" s="64">
        <v>5.5</v>
      </c>
      <c r="Q55" s="64">
        <v>10.5</v>
      </c>
      <c r="R55" s="64">
        <v>1.2</v>
      </c>
      <c r="S55" s="64">
        <v>5</v>
      </c>
      <c r="T55" s="64">
        <v>4.4</v>
      </c>
      <c r="U55" s="67">
        <v>26.5</v>
      </c>
    </row>
    <row r="56" spans="1:21" ht="13.5">
      <c r="A56" s="50">
        <v>44104</v>
      </c>
      <c r="B56" s="54">
        <v>41076.737</v>
      </c>
      <c r="C56" s="54">
        <v>36939.222</v>
      </c>
      <c r="D56" s="54">
        <v>43286.744</v>
      </c>
      <c r="E56" s="54">
        <v>80225.966</v>
      </c>
      <c r="F56" s="54">
        <v>8840.57</v>
      </c>
      <c r="G56" s="54">
        <v>42813.904</v>
      </c>
      <c r="H56" s="54">
        <v>28859.581</v>
      </c>
      <c r="I56" s="62">
        <v>201816.758</v>
      </c>
      <c r="J56" s="65">
        <v>738624.418</v>
      </c>
      <c r="K56" s="66">
        <v>19</v>
      </c>
      <c r="L56" s="72">
        <v>140338.64</v>
      </c>
      <c r="M56" s="72">
        <v>61478.119</v>
      </c>
      <c r="N56" s="64">
        <v>5.6</v>
      </c>
      <c r="O56" s="64">
        <v>5</v>
      </c>
      <c r="P56" s="64">
        <v>5.9</v>
      </c>
      <c r="Q56" s="64">
        <v>10.9</v>
      </c>
      <c r="R56" s="64">
        <v>1.2</v>
      </c>
      <c r="S56" s="64">
        <v>5.8</v>
      </c>
      <c r="T56" s="64">
        <v>3.9</v>
      </c>
      <c r="U56" s="67">
        <v>27.3</v>
      </c>
    </row>
    <row r="57" spans="1:21" ht="13.5">
      <c r="A57" s="50">
        <v>44135</v>
      </c>
      <c r="B57" s="54">
        <v>37070.635</v>
      </c>
      <c r="C57" s="54">
        <v>37175.245</v>
      </c>
      <c r="D57" s="54">
        <v>59467.708</v>
      </c>
      <c r="E57" s="54">
        <v>96642.953</v>
      </c>
      <c r="F57" s="54">
        <v>9129.715</v>
      </c>
      <c r="G57" s="54">
        <v>13026.071</v>
      </c>
      <c r="H57" s="54">
        <v>31463.949</v>
      </c>
      <c r="I57" s="62">
        <v>187333.324</v>
      </c>
      <c r="J57" s="65">
        <v>743236.86</v>
      </c>
      <c r="K57" s="66">
        <v>19</v>
      </c>
      <c r="L57" s="72">
        <v>141215.003</v>
      </c>
      <c r="M57" s="72">
        <v>46118.32</v>
      </c>
      <c r="N57" s="64">
        <v>5</v>
      </c>
      <c r="O57" s="64">
        <v>5</v>
      </c>
      <c r="P57" s="64">
        <v>8</v>
      </c>
      <c r="Q57" s="64">
        <v>13</v>
      </c>
      <c r="R57" s="64">
        <v>1.2</v>
      </c>
      <c r="S57" s="64">
        <v>1.8</v>
      </c>
      <c r="T57" s="64">
        <v>4.2</v>
      </c>
      <c r="U57" s="67">
        <v>25.2</v>
      </c>
    </row>
    <row r="58" spans="1:21" ht="13.5">
      <c r="A58" s="50">
        <v>44165</v>
      </c>
      <c r="B58" s="54">
        <v>32932.313</v>
      </c>
      <c r="C58" s="54">
        <v>38959.758</v>
      </c>
      <c r="D58" s="54">
        <v>59344.344</v>
      </c>
      <c r="E58" s="54">
        <v>98304.102</v>
      </c>
      <c r="F58" s="54">
        <v>9325.733</v>
      </c>
      <c r="G58" s="54">
        <v>7802.741</v>
      </c>
      <c r="H58" s="54">
        <v>31491.787</v>
      </c>
      <c r="I58" s="62">
        <v>179856.677</v>
      </c>
      <c r="J58" s="65">
        <v>778361.4</v>
      </c>
      <c r="K58" s="66">
        <v>19</v>
      </c>
      <c r="L58" s="72">
        <v>147888.666</v>
      </c>
      <c r="M58" s="72">
        <v>31968.011</v>
      </c>
      <c r="N58" s="64">
        <v>4.2</v>
      </c>
      <c r="O58" s="64">
        <v>5</v>
      </c>
      <c r="P58" s="64">
        <v>7.6</v>
      </c>
      <c r="Q58" s="64">
        <v>12.6</v>
      </c>
      <c r="R58" s="64">
        <v>1.2</v>
      </c>
      <c r="S58" s="64">
        <v>1</v>
      </c>
      <c r="T58" s="64">
        <v>4</v>
      </c>
      <c r="U58" s="67">
        <v>23.1</v>
      </c>
    </row>
    <row r="59" spans="1:21" ht="13.5">
      <c r="A59" s="50">
        <v>44196</v>
      </c>
      <c r="B59" s="54">
        <v>37341.13</v>
      </c>
      <c r="C59" s="54">
        <v>38926.591</v>
      </c>
      <c r="D59" s="54">
        <v>71542.085</v>
      </c>
      <c r="E59" s="54">
        <v>110468.675</v>
      </c>
      <c r="F59" s="54">
        <v>8867.528</v>
      </c>
      <c r="G59" s="54">
        <v>7701.593</v>
      </c>
      <c r="H59" s="54">
        <v>35384.723</v>
      </c>
      <c r="I59" s="62">
        <v>199763.649</v>
      </c>
      <c r="J59" s="65">
        <v>777754.122</v>
      </c>
      <c r="K59" s="66">
        <v>19</v>
      </c>
      <c r="L59" s="72">
        <v>147773.283</v>
      </c>
      <c r="M59" s="72">
        <v>51990.366</v>
      </c>
      <c r="N59" s="64">
        <v>4.8</v>
      </c>
      <c r="O59" s="64">
        <v>5</v>
      </c>
      <c r="P59" s="64">
        <v>9.2</v>
      </c>
      <c r="Q59" s="64">
        <v>14.2</v>
      </c>
      <c r="R59" s="64">
        <v>1.1</v>
      </c>
      <c r="S59" s="64">
        <v>1</v>
      </c>
      <c r="T59" s="64">
        <v>4.5</v>
      </c>
      <c r="U59" s="67">
        <v>25.7</v>
      </c>
    </row>
    <row r="60" spans="1:21" ht="13.5">
      <c r="A60" s="50">
        <v>44227</v>
      </c>
      <c r="B60" s="54">
        <v>38842.883</v>
      </c>
      <c r="C60" s="54">
        <v>39607.805</v>
      </c>
      <c r="D60" s="54">
        <v>61516.992</v>
      </c>
      <c r="E60" s="54">
        <v>101124.798</v>
      </c>
      <c r="F60" s="54">
        <v>8463.405</v>
      </c>
      <c r="G60" s="54">
        <v>7757.87</v>
      </c>
      <c r="H60" s="54">
        <v>46481.627</v>
      </c>
      <c r="I60" s="62">
        <v>202670.583</v>
      </c>
      <c r="J60" s="65">
        <v>791846.484</v>
      </c>
      <c r="K60" s="66">
        <v>19</v>
      </c>
      <c r="L60" s="72">
        <v>150450.832</v>
      </c>
      <c r="M60" s="72">
        <v>52219.751</v>
      </c>
      <c r="N60" s="64">
        <v>4.9</v>
      </c>
      <c r="O60" s="64">
        <v>5</v>
      </c>
      <c r="P60" s="64">
        <v>7.8</v>
      </c>
      <c r="Q60" s="64">
        <v>12.8</v>
      </c>
      <c r="R60" s="64">
        <v>1.1</v>
      </c>
      <c r="S60" s="64">
        <v>1</v>
      </c>
      <c r="T60" s="64">
        <v>5.9</v>
      </c>
      <c r="U60" s="67">
        <v>25.6</v>
      </c>
    </row>
    <row r="61" spans="1:21" ht="13.5">
      <c r="A61" s="50">
        <v>44255</v>
      </c>
      <c r="B61" s="54">
        <v>36463.455569</v>
      </c>
      <c r="C61" s="54">
        <v>39695.655255000005</v>
      </c>
      <c r="D61" s="54">
        <v>44622.456700999996</v>
      </c>
      <c r="E61" s="54">
        <v>84318.111956</v>
      </c>
      <c r="F61" s="54">
        <v>7856.1334019999995</v>
      </c>
      <c r="G61" s="54">
        <v>7751.663348</v>
      </c>
      <c r="H61" s="54">
        <v>66480.803125</v>
      </c>
      <c r="I61" s="62">
        <v>202870.1674</v>
      </c>
      <c r="J61" s="65">
        <v>793622.5424479999</v>
      </c>
      <c r="K61" s="66">
        <v>19</v>
      </c>
      <c r="L61" s="72">
        <v>150788.28306512</v>
      </c>
      <c r="M61" s="72">
        <v>52081.88433488002</v>
      </c>
      <c r="N61" s="64">
        <v>4.594558951983042</v>
      </c>
      <c r="O61" s="64">
        <v>5.001830609870933</v>
      </c>
      <c r="P61" s="64">
        <v>5.622629690351036</v>
      </c>
      <c r="Q61" s="64">
        <v>10.624460300221969</v>
      </c>
      <c r="R61" s="64">
        <v>0.9899080459291203</v>
      </c>
      <c r="S61" s="64">
        <v>0.9767443505434332</v>
      </c>
      <c r="T61" s="64">
        <v>8.376879381466912</v>
      </c>
      <c r="U61" s="67">
        <v>25.562551030144476</v>
      </c>
    </row>
    <row r="62" spans="1:21" ht="13.5">
      <c r="A62" s="50">
        <v>44286</v>
      </c>
      <c r="B62" s="54">
        <v>34526.860199</v>
      </c>
      <c r="C62" s="54">
        <v>39769.696389</v>
      </c>
      <c r="D62" s="54">
        <v>73830.11242</v>
      </c>
      <c r="E62" s="54">
        <v>113599.808809</v>
      </c>
      <c r="F62" s="54">
        <v>7501.036331</v>
      </c>
      <c r="G62" s="54">
        <v>7713.364321999999</v>
      </c>
      <c r="H62" s="54">
        <v>52688.949355</v>
      </c>
      <c r="I62" s="62">
        <v>216030.019016</v>
      </c>
      <c r="J62" s="65">
        <v>795010.274177</v>
      </c>
      <c r="K62" s="66">
        <v>19</v>
      </c>
      <c r="L62" s="72">
        <v>151051.95209363</v>
      </c>
      <c r="M62" s="72">
        <v>64978.06692236999</v>
      </c>
      <c r="N62" s="64">
        <v>4.342945156871393</v>
      </c>
      <c r="O62" s="64">
        <v>5.002412884559241</v>
      </c>
      <c r="P62" s="64">
        <v>9.286686577280957</v>
      </c>
      <c r="Q62" s="64">
        <v>14.289099461840198</v>
      </c>
      <c r="R62" s="64">
        <v>0.9435143890140443</v>
      </c>
      <c r="S62" s="64">
        <v>0.970221967255068</v>
      </c>
      <c r="T62" s="64">
        <v>6.627455149500294</v>
      </c>
      <c r="U62" s="67">
        <v>27.173236124480997</v>
      </c>
    </row>
    <row r="63" spans="1:21" ht="13.5">
      <c r="A63" s="50">
        <v>44316</v>
      </c>
      <c r="B63" s="54">
        <f>'[248]CB_Apr21'!$J$5/1000000</f>
        <v>37366.958279</v>
      </c>
      <c r="C63" s="54">
        <f>'[248]CB_Apr21'!$J$7/1000000</f>
        <v>40691.40287</v>
      </c>
      <c r="D63" s="54">
        <f>'[248]CB_Apr21'!$J$8/1000000</f>
        <v>62528.534915</v>
      </c>
      <c r="E63" s="54">
        <f aca="true" t="shared" si="16" ref="E63:E68">SUM(C63:D63)</f>
        <v>103219.93778499999</v>
      </c>
      <c r="F63" s="54">
        <f>'[248]CB_Apr21'!$J$11/1000000</f>
        <v>7257.568019</v>
      </c>
      <c r="G63" s="54">
        <f>'[248]CB_Apr21'!$J$12/1000000</f>
        <v>7175.506845</v>
      </c>
      <c r="H63" s="54">
        <f aca="true" t="shared" si="17" ref="H63:H68">I63-B63-E63-F63-G63</f>
        <v>46639.07252400002</v>
      </c>
      <c r="I63" s="62">
        <f>'[248]CB_Apr21'!$J$17/1000000</f>
        <v>201659.043452</v>
      </c>
      <c r="J63" s="65">
        <f>'[249]Apr21'!$B$14/1000000</f>
        <v>813423.023236</v>
      </c>
      <c r="K63" s="66">
        <f>'[249]Apr21'!$G$3*100</f>
        <v>19</v>
      </c>
      <c r="L63" s="72">
        <f>'[249]Apr21'!$C$14/1000000</f>
        <v>154550.37441484</v>
      </c>
      <c r="M63" s="72">
        <f>'[249]Apr21'!$F$14/1000000</f>
        <v>47108.669038160006</v>
      </c>
      <c r="N63" s="64">
        <f aca="true" t="shared" si="18" ref="N63:N68">(B63/J63)*100</f>
        <v>4.593791571124322</v>
      </c>
      <c r="O63" s="64">
        <f aca="true" t="shared" si="19" ref="O63:O68">(C63/J63)*100</f>
        <v>5.002489689573751</v>
      </c>
      <c r="P63" s="64">
        <f aca="true" t="shared" si="20" ref="P63:P68">(D63/J63)*100</f>
        <v>7.687086931255753</v>
      </c>
      <c r="Q63" s="64">
        <f aca="true" t="shared" si="21" ref="Q63:Q68">(E63/J63)*100</f>
        <v>12.689576620829504</v>
      </c>
      <c r="R63" s="64">
        <f aca="true" t="shared" si="22" ref="R63:R68">(F63/J63)*100</f>
        <v>0.8922255470625337</v>
      </c>
      <c r="S63" s="64">
        <f aca="true" t="shared" si="23" ref="S63:S68">(G63/J63)*100</f>
        <v>0.8821371709463104</v>
      </c>
      <c r="T63" s="64">
        <f aca="true" t="shared" si="24" ref="T63:T68">(H63/J63)*100</f>
        <v>5.73367991705695</v>
      </c>
      <c r="U63" s="67">
        <f aca="true" t="shared" si="25" ref="U63:U68">(I63/J63)*100</f>
        <v>24.791410827019618</v>
      </c>
    </row>
    <row r="64" spans="1:21" ht="13.5">
      <c r="A64" s="50">
        <v>44347</v>
      </c>
      <c r="B64" s="54">
        <f>'[248]CB_May21'!$J$5/1000000</f>
        <v>34616.041522</v>
      </c>
      <c r="C64" s="54">
        <f>'[248]CB_May21'!$J$7/1000000</f>
        <v>40789.608399</v>
      </c>
      <c r="D64" s="54">
        <f>'[248]CB_May21'!$J$8/1000000</f>
        <v>79708.97026</v>
      </c>
      <c r="E64" s="54">
        <f t="shared" si="16"/>
        <v>120498.57865899999</v>
      </c>
      <c r="F64" s="54">
        <f>'[248]CB_May21'!$J$11/1000000</f>
        <v>7018.154726</v>
      </c>
      <c r="G64" s="54">
        <f>'[248]CB_May21'!$J$12/1000000</f>
        <v>6382.35616</v>
      </c>
      <c r="H64" s="54">
        <f t="shared" si="17"/>
        <v>47110.492521999986</v>
      </c>
      <c r="I64" s="62">
        <f>'[248]CB_May21'!$J$17/1000000</f>
        <v>215625.623589</v>
      </c>
      <c r="J64" s="65">
        <f>'[249]May21'!$B$14/1000000</f>
        <v>815507.91198</v>
      </c>
      <c r="K64" s="66">
        <f>'[249]May21'!$G$3*100</f>
        <v>19</v>
      </c>
      <c r="L64" s="72">
        <f>'[249]May21'!$C$14/1000000</f>
        <v>154946.5032762</v>
      </c>
      <c r="M64" s="72">
        <f>'[249]May21'!$F$14/1000000</f>
        <v>60679.12030979999</v>
      </c>
      <c r="N64" s="64">
        <f t="shared" si="18"/>
        <v>4.244721726605265</v>
      </c>
      <c r="O64" s="64">
        <f t="shared" si="19"/>
        <v>5.001742815709229</v>
      </c>
      <c r="P64" s="64">
        <f t="shared" si="20"/>
        <v>9.774150451400505</v>
      </c>
      <c r="Q64" s="64">
        <f t="shared" si="21"/>
        <v>14.775893267109733</v>
      </c>
      <c r="R64" s="64">
        <f t="shared" si="22"/>
        <v>0.8605869572694124</v>
      </c>
      <c r="S64" s="64">
        <f t="shared" si="23"/>
        <v>0.7826234505198185</v>
      </c>
      <c r="T64" s="64">
        <f t="shared" si="24"/>
        <v>5.776828382647912</v>
      </c>
      <c r="U64" s="67">
        <f t="shared" si="25"/>
        <v>26.440653784152147</v>
      </c>
    </row>
    <row r="65" spans="1:21" ht="13.5">
      <c r="A65" s="50">
        <v>44377</v>
      </c>
      <c r="B65" s="54">
        <f>'[248]CB_Jun21'!$J$5/1000000</f>
        <v>33333.368537</v>
      </c>
      <c r="C65" s="54">
        <f>'[248]CB_Jun21'!$J$7/1000000</f>
        <v>41426.837276</v>
      </c>
      <c r="D65" s="54">
        <f>'[248]CB_Jun21'!$J$8/1000000</f>
        <v>78310.847773</v>
      </c>
      <c r="E65" s="54">
        <f t="shared" si="16"/>
        <v>119737.68504899999</v>
      </c>
      <c r="F65" s="54">
        <f>'[248]CB_Jun21'!$J$11/1000000</f>
        <v>7284.846226</v>
      </c>
      <c r="G65" s="54">
        <f>'[248]CB_Jun21'!$J$12/1000000</f>
        <v>1847.274474</v>
      </c>
      <c r="H65" s="54">
        <f t="shared" si="17"/>
        <v>56343.81461</v>
      </c>
      <c r="I65" s="62">
        <f>'[248]CB_Jun21'!$J$17/1000000</f>
        <v>218546.988896</v>
      </c>
      <c r="J65" s="65">
        <f>'[249]Jun21'!$B$14/1000000</f>
        <v>828368.657649</v>
      </c>
      <c r="K65" s="66">
        <f>'[249]Jun21'!$G$3*100</f>
        <v>19</v>
      </c>
      <c r="L65" s="72">
        <f>'[249]Jun21'!$C$14/1000000</f>
        <v>157390.04495331</v>
      </c>
      <c r="M65" s="72">
        <f>'[249]Jun21'!$F$14/1000000</f>
        <v>58670.10176569</v>
      </c>
      <c r="N65" s="64">
        <f t="shared" si="18"/>
        <v>4.023977516436187</v>
      </c>
      <c r="O65" s="64">
        <f t="shared" si="19"/>
        <v>5.001014571649035</v>
      </c>
      <c r="P65" s="64">
        <f t="shared" si="20"/>
        <v>9.453622737882753</v>
      </c>
      <c r="Q65" s="64">
        <f t="shared" si="21"/>
        <v>14.454637309531787</v>
      </c>
      <c r="R65" s="64">
        <f t="shared" si="22"/>
        <v>0.8794207939584754</v>
      </c>
      <c r="S65" s="64">
        <f t="shared" si="23"/>
        <v>0.22300149298776772</v>
      </c>
      <c r="T65" s="64">
        <f t="shared" si="24"/>
        <v>6.801780111998666</v>
      </c>
      <c r="U65" s="67">
        <f t="shared" si="25"/>
        <v>26.382817224912884</v>
      </c>
    </row>
    <row r="66" spans="1:21" ht="13.5">
      <c r="A66" s="50">
        <v>44408</v>
      </c>
      <c r="B66" s="54">
        <f>'[248]CB_Jul21'!$J$5/1000000</f>
        <v>33503.238012</v>
      </c>
      <c r="C66" s="54">
        <f>'[248]CB_Jul21'!$J$7/1000000</f>
        <v>41956.850209</v>
      </c>
      <c r="D66" s="54">
        <f>'[248]CB_Jul21'!$J$8/1000000</f>
        <v>73154.156736</v>
      </c>
      <c r="E66" s="54">
        <f t="shared" si="16"/>
        <v>115111.006945</v>
      </c>
      <c r="F66" s="54">
        <f>'[248]CB_Jul21'!$J$11/1000000</f>
        <v>7527.196814</v>
      </c>
      <c r="G66" s="54">
        <f>'[248]CB_Jul21'!$J$12/1000000</f>
        <v>1866.579231</v>
      </c>
      <c r="H66" s="54">
        <f t="shared" si="17"/>
        <v>65147.33675300002</v>
      </c>
      <c r="I66" s="62">
        <f>'[248]CB_Jul21'!$J$17/1000000</f>
        <v>223155.357755</v>
      </c>
      <c r="J66" s="65">
        <f>'[249]Jul21'!$B$14/1000000</f>
        <v>838853.285835</v>
      </c>
      <c r="K66" s="66">
        <f>'[249]Jul21'!$G$3*100</f>
        <v>19</v>
      </c>
      <c r="L66" s="72">
        <f>'[249]Jul21'!$C$14/1000000</f>
        <v>159382.12430865</v>
      </c>
      <c r="M66" s="72">
        <f>'[249]Jul21'!$F$14/1000000</f>
        <v>63773.23344635001</v>
      </c>
      <c r="N66" s="64">
        <f t="shared" si="18"/>
        <v>3.9939329770462377</v>
      </c>
      <c r="O66" s="64">
        <f t="shared" si="19"/>
        <v>5.00169110826524</v>
      </c>
      <c r="P66" s="64">
        <f t="shared" si="20"/>
        <v>8.72073316887373</v>
      </c>
      <c r="Q66" s="64">
        <f t="shared" si="21"/>
        <v>13.72242427713897</v>
      </c>
      <c r="R66" s="64">
        <f t="shared" si="22"/>
        <v>0.897319822322372</v>
      </c>
      <c r="S66" s="64">
        <f t="shared" si="23"/>
        <v>0.2225155772194413</v>
      </c>
      <c r="T66" s="64">
        <f t="shared" si="24"/>
        <v>7.766237297163584</v>
      </c>
      <c r="U66" s="67">
        <f t="shared" si="25"/>
        <v>26.602429950890606</v>
      </c>
    </row>
    <row r="67" spans="1:21" ht="13.5">
      <c r="A67" s="50">
        <v>44439</v>
      </c>
      <c r="B67" s="54">
        <f>'[248]CB_Aug21'!$J$5/1000000</f>
        <v>34658.641481</v>
      </c>
      <c r="C67" s="54">
        <f>'[248]CB_Aug21'!$J$7/1000000</f>
        <v>42601.273137</v>
      </c>
      <c r="D67" s="54">
        <f>'[248]CB_Aug21'!$J$8/1000000</f>
        <v>65216.160084</v>
      </c>
      <c r="E67" s="54">
        <f t="shared" si="16"/>
        <v>107817.433221</v>
      </c>
      <c r="F67" s="54">
        <f>'[248]CB_Aug21'!$J$11/1000000</f>
        <v>8091.962766</v>
      </c>
      <c r="G67" s="54">
        <f>'[248]CB_Aug21'!$J$12/1000000</f>
        <v>2083.779864</v>
      </c>
      <c r="H67" s="54">
        <f t="shared" si="17"/>
        <v>75849.639037</v>
      </c>
      <c r="I67" s="62">
        <f>'[248]CB_Aug21'!$J$17/1000000</f>
        <v>228501.456369</v>
      </c>
      <c r="J67" s="65">
        <f>'[249]Aug21'!$B$14/1000000</f>
        <v>851408.943494</v>
      </c>
      <c r="K67" s="66">
        <f>'[249]Aug21'!$G$3*100</f>
        <v>19</v>
      </c>
      <c r="L67" s="72">
        <f>'[249]Aug21'!$C$14/1000000</f>
        <v>161767.69926385998</v>
      </c>
      <c r="M67" s="72">
        <f>'[249]Aug21'!$F$14/1000000</f>
        <v>66733.75710614001</v>
      </c>
      <c r="N67" s="64">
        <f t="shared" si="18"/>
        <v>4.070739654057233</v>
      </c>
      <c r="O67" s="64">
        <f t="shared" si="19"/>
        <v>5.003620582392933</v>
      </c>
      <c r="P67" s="64">
        <f t="shared" si="20"/>
        <v>7.659792698014992</v>
      </c>
      <c r="Q67" s="64">
        <f t="shared" si="21"/>
        <v>12.663413280407926</v>
      </c>
      <c r="R67" s="64">
        <f t="shared" si="22"/>
        <v>0.9504202214264179</v>
      </c>
      <c r="S67" s="64">
        <f t="shared" si="23"/>
        <v>0.24474488786183213</v>
      </c>
      <c r="T67" s="64">
        <f t="shared" si="24"/>
        <v>8.908720024214137</v>
      </c>
      <c r="U67" s="67">
        <f t="shared" si="25"/>
        <v>26.838038067967545</v>
      </c>
    </row>
    <row r="68" spans="1:21" ht="13.5">
      <c r="A68" s="50">
        <v>44469</v>
      </c>
      <c r="B68" s="54">
        <f>'[248]CB_Sep21'!$J$5/1000000</f>
        <v>34120.405102</v>
      </c>
      <c r="C68" s="54">
        <f>'[248]CB_Sep21'!$J$7/1000000</f>
        <v>43496.633893</v>
      </c>
      <c r="D68" s="54">
        <f>'[248]CB_Sep21'!$J$8/1000000</f>
        <v>74455.535119</v>
      </c>
      <c r="E68" s="54">
        <f t="shared" si="16"/>
        <v>117952.169012</v>
      </c>
      <c r="F68" s="54">
        <f>'[248]CB_Sep21'!$J$11/1000000</f>
        <v>8084.234685</v>
      </c>
      <c r="G68" s="54">
        <f>'[248]CB_Sep21'!$J$12/1000000</f>
        <v>2075.00465</v>
      </c>
      <c r="H68" s="54">
        <f t="shared" si="17"/>
        <v>79342.830741</v>
      </c>
      <c r="I68" s="62">
        <f>'[248]CB_Sep21'!$J$17/1000000</f>
        <v>241574.64419</v>
      </c>
      <c r="J68" s="65">
        <f>'[249]Sep21'!$B$14/1000000</f>
        <v>869488.654712</v>
      </c>
      <c r="K68" s="66">
        <f>'[249]Sep21'!$G$3*100</f>
        <v>19</v>
      </c>
      <c r="L68" s="72">
        <f>'[249]Sep21'!$C$14/1000000</f>
        <v>165202.84439528</v>
      </c>
      <c r="M68" s="72">
        <f>'[249]Sep21'!$F$14/1000000</f>
        <v>76371.79979572</v>
      </c>
      <c r="N68" s="64">
        <f t="shared" si="18"/>
        <v>3.924192100390507</v>
      </c>
      <c r="O68" s="64">
        <f t="shared" si="19"/>
        <v>5.002553357916711</v>
      </c>
      <c r="P68" s="64">
        <f t="shared" si="20"/>
        <v>8.563140498211771</v>
      </c>
      <c r="Q68" s="64">
        <f t="shared" si="21"/>
        <v>13.565693856128483</v>
      </c>
      <c r="R68" s="64">
        <f t="shared" si="22"/>
        <v>0.9297688522086277</v>
      </c>
      <c r="S68" s="64">
        <f t="shared" si="23"/>
        <v>0.23864654688189138</v>
      </c>
      <c r="T68" s="64">
        <f t="shared" si="24"/>
        <v>9.12522898499241</v>
      </c>
      <c r="U68" s="67">
        <f t="shared" si="25"/>
        <v>27.78353034060192</v>
      </c>
    </row>
    <row r="69" spans="1:21" ht="13.5">
      <c r="A69" s="50">
        <v>44500</v>
      </c>
      <c r="B69" s="54">
        <f>'[248]CB_Oct21'!$J$5/1000000</f>
        <v>39284.743846</v>
      </c>
      <c r="C69" s="54">
        <f>'[248]CB_Oct21'!$J$7/1000000</f>
        <v>43481.78939</v>
      </c>
      <c r="D69" s="54">
        <f>'[248]CB_Oct21'!$J$8/1000000</f>
        <v>73937.69116</v>
      </c>
      <c r="E69" s="54">
        <f>SUM(C69:D69)</f>
        <v>117419.48055000001</v>
      </c>
      <c r="F69" s="54">
        <f>'[248]CB_Oct21'!$J$11/1000000</f>
        <v>7469.27583</v>
      </c>
      <c r="G69" s="54">
        <f>'[248]CB_Oct21'!$J$12/1000000</f>
        <v>2085.849658</v>
      </c>
      <c r="H69" s="54">
        <f>I69-B69-E69-F69-G69</f>
        <v>78612.01915999998</v>
      </c>
      <c r="I69" s="62">
        <f>'[248]CB_Oct21'!$J$17/1000000</f>
        <v>244871.369044</v>
      </c>
      <c r="J69" s="65">
        <f>'[249]Oct21'!$B$14/1000000</f>
        <v>869317.588513</v>
      </c>
      <c r="K69" s="66">
        <f>'[249]Oct21'!$G$3*100</f>
        <v>19</v>
      </c>
      <c r="L69" s="72">
        <f>'[249]Oct21'!$C$14/1000000</f>
        <v>165170.34181747</v>
      </c>
      <c r="M69" s="72">
        <f>'[249]Oct21'!$F$14/1000000</f>
        <v>79701.02722453</v>
      </c>
      <c r="N69" s="64">
        <f>(B69/J69)*100</f>
        <v>4.5190324416647325</v>
      </c>
      <c r="O69" s="64">
        <f>(C69/J69)*100</f>
        <v>5.0018301670828045</v>
      </c>
      <c r="P69" s="64">
        <f>(D69/J69)*100</f>
        <v>8.505256552610785</v>
      </c>
      <c r="Q69" s="64">
        <f>(E69/J69)*100</f>
        <v>13.50708671969359</v>
      </c>
      <c r="R69" s="64">
        <f>(F69/J69)*100</f>
        <v>0.8592114008387284</v>
      </c>
      <c r="S69" s="64">
        <f>(G69/J69)*100</f>
        <v>0.2399410394500269</v>
      </c>
      <c r="T69" s="64">
        <f>(H69/J69)*100</f>
        <v>9.042957395405832</v>
      </c>
      <c r="U69" s="67">
        <f>(I69/J69)*100</f>
        <v>28.168228997052914</v>
      </c>
    </row>
    <row r="70" spans="1:21" ht="13.5">
      <c r="A70" s="50">
        <v>44530</v>
      </c>
      <c r="B70" s="54">
        <f>'[248]CB_Nov21'!$J$5/1000000</f>
        <v>39476.127631</v>
      </c>
      <c r="C70" s="54">
        <f>'[248]CB_Nov21'!$J$7/1000000</f>
        <v>43811.181121</v>
      </c>
      <c r="D70" s="54">
        <f>'[248]CB_Nov21'!$J$8/1000000</f>
        <v>72133.46513</v>
      </c>
      <c r="E70" s="54">
        <f>SUM(C70:D70)</f>
        <v>115944.646251</v>
      </c>
      <c r="F70" s="54">
        <f>'[248]CB_Nov21'!$J$11/1000000</f>
        <v>6447.248938</v>
      </c>
      <c r="G70" s="54">
        <f>'[248]CB_Nov21'!$J$12/1000000</f>
        <v>2051.748528</v>
      </c>
      <c r="H70" s="54">
        <f>I70-B70-E70-F70-G70</f>
        <v>77460.50935399998</v>
      </c>
      <c r="I70" s="62">
        <f>'[248]CB_Nov21'!$J$17/1000000</f>
        <v>241380.280702</v>
      </c>
      <c r="J70" s="65">
        <f>'[249]Nov21'!$B$14/1000000</f>
        <v>875683.951359</v>
      </c>
      <c r="K70" s="66">
        <f>'[249]Nov21'!$G$3*100</f>
        <v>19</v>
      </c>
      <c r="L70" s="72">
        <f>'[249]Nov21'!$C$14/1000000</f>
        <v>166379.95075821003</v>
      </c>
      <c r="M70" s="72">
        <f>'[249]Nov21'!$F$14/1000000</f>
        <v>75000.32994578998</v>
      </c>
      <c r="N70" s="64">
        <f>(B70/J70)*100</f>
        <v>4.508033699799547</v>
      </c>
      <c r="O70" s="64">
        <f>(C70/J70)*100</f>
        <v>5.003081426010849</v>
      </c>
      <c r="P70" s="64">
        <f>(D70/J70)*100</f>
        <v>8.237385762072483</v>
      </c>
      <c r="Q70" s="64">
        <f>(E70/J70)*100</f>
        <v>13.24046718808333</v>
      </c>
      <c r="R70" s="64">
        <f>(F70/J70)*100</f>
        <v>0.7362529515351197</v>
      </c>
      <c r="S70" s="64">
        <f>(G70/J70)*100</f>
        <v>0.23430240154747958</v>
      </c>
      <c r="T70" s="64">
        <f>(H70/J70)*100</f>
        <v>8.84571531016261</v>
      </c>
      <c r="U70" s="67">
        <f>(I70/J70)*100</f>
        <v>27.564771551128093</v>
      </c>
    </row>
    <row r="71" spans="1:21" ht="13.5">
      <c r="A71" s="50">
        <v>44561</v>
      </c>
      <c r="B71" s="54">
        <f>'[248]CB_Dec21'!$J$5/1000000</f>
        <v>43059.705371</v>
      </c>
      <c r="C71" s="54">
        <f>'[248]CB_Dec21'!$J$7/1000000</f>
        <v>44216.574189</v>
      </c>
      <c r="D71" s="54">
        <f>'[248]CB_Dec21'!$J$8/1000000</f>
        <v>62895.278461</v>
      </c>
      <c r="E71" s="54">
        <f>SUM(C71:D71)</f>
        <v>107111.85265</v>
      </c>
      <c r="F71" s="54">
        <f>'[248]CB_Dec21'!$J$11/1000000</f>
        <v>6340.81213</v>
      </c>
      <c r="G71" s="54">
        <f>'[248]CB_Dec21'!$J$12/1000000</f>
        <v>2150.970481</v>
      </c>
      <c r="H71" s="54">
        <f>I71-B71-E71-F71-G71</f>
        <v>80937.63468</v>
      </c>
      <c r="I71" s="62">
        <f>'[248]CB_Dec21'!$J$17/1000000</f>
        <v>239600.975312</v>
      </c>
      <c r="J71" s="65">
        <f>'[249]Dec21'!$B$14/1000000</f>
        <v>883662.998835</v>
      </c>
      <c r="K71" s="66">
        <f>'[249]Dec21'!$G$3*100</f>
        <v>19</v>
      </c>
      <c r="L71" s="72">
        <f>'[249]Dec21'!$C$14/1000000</f>
        <v>167895.96977865003</v>
      </c>
      <c r="M71" s="72">
        <f>'[249]Dec21'!$F$14/1000000</f>
        <v>71705.00552934998</v>
      </c>
      <c r="N71" s="64">
        <f>(B71/J71)*100</f>
        <v>4.872865043321818</v>
      </c>
      <c r="O71" s="64">
        <f>(C71/J71)*100</f>
        <v>5.003782465407522</v>
      </c>
      <c r="P71" s="64">
        <f>(D71/J71)*100</f>
        <v>7.117563883960246</v>
      </c>
      <c r="Q71" s="64">
        <f>(E71/J71)*100</f>
        <v>12.121346349367766</v>
      </c>
      <c r="R71" s="64">
        <f>(F71/J71)*100</f>
        <v>0.7175599904442728</v>
      </c>
      <c r="S71" s="64">
        <f>(G71/J71)*100</f>
        <v>0.2434152481020239</v>
      </c>
      <c r="T71" s="64">
        <f>(H71/J71)*100</f>
        <v>9.159332775810034</v>
      </c>
      <c r="U71" s="67">
        <f>(I71/J71)*100</f>
        <v>27.11451940704592</v>
      </c>
    </row>
    <row r="72" spans="1:21" ht="13.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3.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3.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3.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3.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3.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3.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3.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3.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2:9" ht="13.5">
      <c r="B81" s="59"/>
      <c r="C81" s="59"/>
      <c r="D81" s="59"/>
      <c r="E81" s="59"/>
      <c r="F81" s="59"/>
      <c r="G81" s="59"/>
      <c r="H81" s="59"/>
      <c r="I81" s="59"/>
    </row>
    <row r="82" spans="2:9" ht="13.5">
      <c r="B82" s="59"/>
      <c r="C82" s="59"/>
      <c r="D82" s="59"/>
      <c r="E82" s="59"/>
      <c r="F82" s="59"/>
      <c r="G82" s="59"/>
      <c r="H82" s="59"/>
      <c r="I82" s="59"/>
    </row>
    <row r="83" spans="2:9" ht="13.5">
      <c r="B83" s="59"/>
      <c r="C83" s="59"/>
      <c r="D83" s="59"/>
      <c r="E83" s="59"/>
      <c r="F83" s="59"/>
      <c r="G83" s="59"/>
      <c r="H83" s="59"/>
      <c r="I83" s="59"/>
    </row>
    <row r="84" spans="2:9" ht="13.5">
      <c r="B84" s="59"/>
      <c r="C84" s="59"/>
      <c r="D84" s="59"/>
      <c r="E84" s="59"/>
      <c r="F84" s="59"/>
      <c r="G84" s="59"/>
      <c r="H84" s="59"/>
      <c r="I84" s="59"/>
    </row>
    <row r="85" spans="2:9" ht="13.5">
      <c r="B85" s="59"/>
      <c r="C85" s="59"/>
      <c r="D85" s="59"/>
      <c r="E85" s="59"/>
      <c r="F85" s="59"/>
      <c r="G85" s="59"/>
      <c r="H85" s="59"/>
      <c r="I85" s="59"/>
    </row>
    <row r="86" spans="2:9" ht="13.5">
      <c r="B86" s="59"/>
      <c r="C86" s="59"/>
      <c r="D86" s="59"/>
      <c r="E86" s="59"/>
      <c r="F86" s="59"/>
      <c r="G86" s="59"/>
      <c r="H86" s="59"/>
      <c r="I86" s="59"/>
    </row>
    <row r="87" spans="2:9" ht="13.5">
      <c r="B87" s="59"/>
      <c r="C87" s="59"/>
      <c r="D87" s="59"/>
      <c r="E87" s="59"/>
      <c r="F87" s="59"/>
      <c r="G87" s="59"/>
      <c r="H87" s="59"/>
      <c r="I87" s="59"/>
    </row>
    <row r="88" spans="2:9" ht="13.5">
      <c r="B88" s="59"/>
      <c r="C88" s="59"/>
      <c r="D88" s="59"/>
      <c r="E88" s="59"/>
      <c r="F88" s="59"/>
      <c r="G88" s="59"/>
      <c r="H88" s="59"/>
      <c r="I88" s="59"/>
    </row>
    <row r="89" spans="2:9" ht="13.5">
      <c r="B89" s="59"/>
      <c r="C89" s="59"/>
      <c r="D89" s="59"/>
      <c r="E89" s="59"/>
      <c r="F89" s="59"/>
      <c r="G89" s="59"/>
      <c r="H89" s="59"/>
      <c r="I89" s="59"/>
    </row>
    <row r="90" spans="2:9" ht="13.5">
      <c r="B90" s="59"/>
      <c r="C90" s="59"/>
      <c r="D90" s="59"/>
      <c r="E90" s="59"/>
      <c r="F90" s="59"/>
      <c r="G90" s="59"/>
      <c r="H90" s="59"/>
      <c r="I90" s="59"/>
    </row>
    <row r="91" spans="2:9" ht="13.5">
      <c r="B91" s="59"/>
      <c r="C91" s="59"/>
      <c r="D91" s="59"/>
      <c r="E91" s="59"/>
      <c r="F91" s="59"/>
      <c r="G91" s="59"/>
      <c r="H91" s="59"/>
      <c r="I91" s="59"/>
    </row>
    <row r="92" spans="2:9" ht="13.5">
      <c r="B92" s="59"/>
      <c r="C92" s="59"/>
      <c r="D92" s="59"/>
      <c r="E92" s="59"/>
      <c r="F92" s="59"/>
      <c r="G92" s="59"/>
      <c r="H92" s="59"/>
      <c r="I92" s="59"/>
    </row>
    <row r="93" spans="2:9" ht="13.5">
      <c r="B93" s="59"/>
      <c r="C93" s="59"/>
      <c r="D93" s="59"/>
      <c r="E93" s="59"/>
      <c r="F93" s="59"/>
      <c r="G93" s="59"/>
      <c r="H93" s="59"/>
      <c r="I93" s="59"/>
    </row>
    <row r="94" spans="2:9" ht="13.5">
      <c r="B94" s="59"/>
      <c r="C94" s="59"/>
      <c r="D94" s="59"/>
      <c r="E94" s="59"/>
      <c r="F94" s="59"/>
      <c r="G94" s="59"/>
      <c r="H94" s="59"/>
      <c r="I94" s="59"/>
    </row>
    <row r="95" spans="2:9" ht="13.5">
      <c r="B95" s="59"/>
      <c r="C95" s="59"/>
      <c r="D95" s="59"/>
      <c r="E95" s="59"/>
      <c r="F95" s="59"/>
      <c r="G95" s="59"/>
      <c r="H95" s="59"/>
      <c r="I95" s="59"/>
    </row>
    <row r="96" spans="2:9" ht="13.5">
      <c r="B96" s="59"/>
      <c r="C96" s="59"/>
      <c r="D96" s="59"/>
      <c r="E96" s="59"/>
      <c r="F96" s="59"/>
      <c r="G96" s="59"/>
      <c r="H96" s="59"/>
      <c r="I96" s="59"/>
    </row>
    <row r="97" spans="2:9" ht="13.5">
      <c r="B97" s="59"/>
      <c r="C97" s="59"/>
      <c r="D97" s="59"/>
      <c r="E97" s="59"/>
      <c r="F97" s="59"/>
      <c r="G97" s="59"/>
      <c r="H97" s="59"/>
      <c r="I97" s="59"/>
    </row>
    <row r="98" spans="2:9" ht="13.5">
      <c r="B98" s="59"/>
      <c r="C98" s="59"/>
      <c r="D98" s="59"/>
      <c r="E98" s="59"/>
      <c r="F98" s="59"/>
      <c r="G98" s="59"/>
      <c r="H98" s="59"/>
      <c r="I98" s="59"/>
    </row>
    <row r="99" spans="2:9" ht="13.5">
      <c r="B99" s="59"/>
      <c r="C99" s="59"/>
      <c r="D99" s="59"/>
      <c r="E99" s="59"/>
      <c r="F99" s="59"/>
      <c r="G99" s="59"/>
      <c r="H99" s="59"/>
      <c r="I99" s="59"/>
    </row>
    <row r="100" spans="2:9" ht="13.5">
      <c r="B100" s="59"/>
      <c r="C100" s="59"/>
      <c r="D100" s="59"/>
      <c r="E100" s="59"/>
      <c r="F100" s="59"/>
      <c r="G100" s="59"/>
      <c r="H100" s="59"/>
      <c r="I100" s="59"/>
    </row>
    <row r="101" spans="2:9" ht="13.5">
      <c r="B101" s="59"/>
      <c r="C101" s="59"/>
      <c r="D101" s="59"/>
      <c r="E101" s="59"/>
      <c r="F101" s="59"/>
      <c r="G101" s="59"/>
      <c r="H101" s="59"/>
      <c r="I101" s="59"/>
    </row>
    <row r="102" spans="2:9" ht="13.5">
      <c r="B102" s="59"/>
      <c r="C102" s="59"/>
      <c r="D102" s="59"/>
      <c r="E102" s="59"/>
      <c r="F102" s="59"/>
      <c r="G102" s="59"/>
      <c r="H102" s="59"/>
      <c r="I102" s="59"/>
    </row>
    <row r="103" spans="2:9" ht="13.5">
      <c r="B103" s="59"/>
      <c r="C103" s="59"/>
      <c r="D103" s="59"/>
      <c r="E103" s="59"/>
      <c r="F103" s="59"/>
      <c r="G103" s="59"/>
      <c r="H103" s="59"/>
      <c r="I103" s="59"/>
    </row>
    <row r="104" spans="2:9" ht="13.5">
      <c r="B104" s="59"/>
      <c r="C104" s="59"/>
      <c r="D104" s="59"/>
      <c r="E104" s="59"/>
      <c r="F104" s="59"/>
      <c r="G104" s="59"/>
      <c r="H104" s="59"/>
      <c r="I104" s="59"/>
    </row>
    <row r="105" spans="2:9" ht="13.5">
      <c r="B105" s="59"/>
      <c r="C105" s="59"/>
      <c r="D105" s="59"/>
      <c r="E105" s="59"/>
      <c r="F105" s="59"/>
      <c r="G105" s="59"/>
      <c r="H105" s="59"/>
      <c r="I105" s="59"/>
    </row>
    <row r="106" spans="2:9" ht="13.5">
      <c r="B106" s="59"/>
      <c r="C106" s="59"/>
      <c r="D106" s="59"/>
      <c r="E106" s="59"/>
      <c r="F106" s="59"/>
      <c r="G106" s="59"/>
      <c r="H106" s="59"/>
      <c r="I106" s="59"/>
    </row>
    <row r="107" spans="2:9" ht="13.5">
      <c r="B107" s="59"/>
      <c r="C107" s="59"/>
      <c r="D107" s="59"/>
      <c r="E107" s="59"/>
      <c r="F107" s="59"/>
      <c r="G107" s="59"/>
      <c r="H107" s="59"/>
      <c r="I107" s="59"/>
    </row>
    <row r="108" spans="2:9" ht="13.5">
      <c r="B108" s="59"/>
      <c r="C108" s="59"/>
      <c r="D108" s="59"/>
      <c r="E108" s="59"/>
      <c r="F108" s="59"/>
      <c r="G108" s="59"/>
      <c r="H108" s="59"/>
      <c r="I108" s="59"/>
    </row>
    <row r="109" spans="2:9" ht="13.5">
      <c r="B109" s="59"/>
      <c r="C109" s="59"/>
      <c r="D109" s="59"/>
      <c r="E109" s="59"/>
      <c r="F109" s="59"/>
      <c r="G109" s="59"/>
      <c r="H109" s="59"/>
      <c r="I109" s="59"/>
    </row>
    <row r="110" spans="2:9" ht="13.5">
      <c r="B110" s="59"/>
      <c r="C110" s="59"/>
      <c r="D110" s="59"/>
      <c r="E110" s="59"/>
      <c r="F110" s="59"/>
      <c r="G110" s="59"/>
      <c r="H110" s="59"/>
      <c r="I110" s="59"/>
    </row>
    <row r="111" spans="2:9" ht="13.5">
      <c r="B111" s="59"/>
      <c r="C111" s="59"/>
      <c r="D111" s="59"/>
      <c r="E111" s="59"/>
      <c r="F111" s="59"/>
      <c r="G111" s="59"/>
      <c r="H111" s="59"/>
      <c r="I111" s="59"/>
    </row>
    <row r="112" spans="2:9" ht="13.5">
      <c r="B112" s="59"/>
      <c r="C112" s="59"/>
      <c r="D112" s="59"/>
      <c r="E112" s="59"/>
      <c r="F112" s="59"/>
      <c r="G112" s="59"/>
      <c r="H112" s="59"/>
      <c r="I112" s="59"/>
    </row>
    <row r="113" spans="2:9" ht="13.5">
      <c r="B113" s="59"/>
      <c r="C113" s="59"/>
      <c r="D113" s="59"/>
      <c r="E113" s="59"/>
      <c r="F113" s="59"/>
      <c r="G113" s="59"/>
      <c r="H113" s="59"/>
      <c r="I113" s="59"/>
    </row>
    <row r="114" spans="2:9" ht="13.5">
      <c r="B114" s="59"/>
      <c r="C114" s="59"/>
      <c r="D114" s="59"/>
      <c r="E114" s="59"/>
      <c r="F114" s="59"/>
      <c r="G114" s="59"/>
      <c r="H114" s="59"/>
      <c r="I114" s="59"/>
    </row>
    <row r="115" spans="2:9" ht="13.5">
      <c r="B115" s="59"/>
      <c r="C115" s="59"/>
      <c r="D115" s="59"/>
      <c r="E115" s="59"/>
      <c r="F115" s="59"/>
      <c r="G115" s="59"/>
      <c r="H115" s="59"/>
      <c r="I115" s="59"/>
    </row>
    <row r="116" spans="2:9" ht="13.5">
      <c r="B116" s="59"/>
      <c r="C116" s="59"/>
      <c r="D116" s="59"/>
      <c r="E116" s="59"/>
      <c r="F116" s="59"/>
      <c r="G116" s="59"/>
      <c r="H116" s="59"/>
      <c r="I116" s="59"/>
    </row>
    <row r="117" spans="2:9" ht="13.5">
      <c r="B117" s="59"/>
      <c r="C117" s="59"/>
      <c r="D117" s="59"/>
      <c r="E117" s="59"/>
      <c r="F117" s="59"/>
      <c r="G117" s="59"/>
      <c r="H117" s="59"/>
      <c r="I117" s="59"/>
    </row>
    <row r="118" spans="2:9" ht="13.5">
      <c r="B118" s="59"/>
      <c r="C118" s="59"/>
      <c r="D118" s="59"/>
      <c r="E118" s="59"/>
      <c r="F118" s="59"/>
      <c r="G118" s="59"/>
      <c r="H118" s="59"/>
      <c r="I118" s="59"/>
    </row>
    <row r="119" spans="2:9" ht="13.5">
      <c r="B119" s="59"/>
      <c r="C119" s="59"/>
      <c r="D119" s="59"/>
      <c r="E119" s="59"/>
      <c r="F119" s="59"/>
      <c r="G119" s="59"/>
      <c r="H119" s="59"/>
      <c r="I119" s="59"/>
    </row>
    <row r="120" spans="2:9" ht="13.5">
      <c r="B120" s="59"/>
      <c r="C120" s="59"/>
      <c r="D120" s="59"/>
      <c r="E120" s="59"/>
      <c r="F120" s="59"/>
      <c r="G120" s="59"/>
      <c r="H120" s="59"/>
      <c r="I120" s="59"/>
    </row>
    <row r="121" spans="2:9" ht="13.5">
      <c r="B121" s="59"/>
      <c r="C121" s="59"/>
      <c r="D121" s="59"/>
      <c r="E121" s="59"/>
      <c r="F121" s="59"/>
      <c r="G121" s="59"/>
      <c r="H121" s="59"/>
      <c r="I121" s="59"/>
    </row>
    <row r="122" spans="2:9" ht="13.5">
      <c r="B122" s="59"/>
      <c r="C122" s="59"/>
      <c r="D122" s="59"/>
      <c r="E122" s="59"/>
      <c r="F122" s="59"/>
      <c r="G122" s="59"/>
      <c r="H122" s="59"/>
      <c r="I122" s="59"/>
    </row>
    <row r="123" spans="2:9" ht="13.5">
      <c r="B123" s="59"/>
      <c r="C123" s="59"/>
      <c r="D123" s="59"/>
      <c r="E123" s="59"/>
      <c r="F123" s="59"/>
      <c r="G123" s="59"/>
      <c r="H123" s="59"/>
      <c r="I123" s="59"/>
    </row>
    <row r="124" spans="2:9" ht="13.5">
      <c r="B124" s="59"/>
      <c r="C124" s="59"/>
      <c r="D124" s="59"/>
      <c r="E124" s="59"/>
      <c r="F124" s="59"/>
      <c r="G124" s="59"/>
      <c r="H124" s="59"/>
      <c r="I124" s="59"/>
    </row>
    <row r="125" spans="2:9" ht="13.5">
      <c r="B125" s="59"/>
      <c r="C125" s="59"/>
      <c r="D125" s="59"/>
      <c r="E125" s="59"/>
      <c r="F125" s="59"/>
      <c r="G125" s="59"/>
      <c r="H125" s="59"/>
      <c r="I125" s="59"/>
    </row>
    <row r="126" spans="2:9" ht="13.5">
      <c r="B126" s="59"/>
      <c r="C126" s="59"/>
      <c r="D126" s="59"/>
      <c r="E126" s="59"/>
      <c r="F126" s="59"/>
      <c r="G126" s="59"/>
      <c r="H126" s="59"/>
      <c r="I126" s="59"/>
    </row>
    <row r="127" spans="2:9" ht="13.5">
      <c r="B127" s="59"/>
      <c r="C127" s="59"/>
      <c r="D127" s="59"/>
      <c r="E127" s="59"/>
      <c r="F127" s="59"/>
      <c r="G127" s="59"/>
      <c r="H127" s="59"/>
      <c r="I127" s="59"/>
    </row>
    <row r="128" spans="2:9" ht="13.5">
      <c r="B128" s="59"/>
      <c r="C128" s="59"/>
      <c r="D128" s="59"/>
      <c r="E128" s="59"/>
      <c r="F128" s="59"/>
      <c r="G128" s="59"/>
      <c r="H128" s="59"/>
      <c r="I128" s="59"/>
    </row>
    <row r="129" spans="2:9" ht="13.5">
      <c r="B129" s="59"/>
      <c r="C129" s="59"/>
      <c r="D129" s="59"/>
      <c r="E129" s="59"/>
      <c r="F129" s="59"/>
      <c r="G129" s="59"/>
      <c r="H129" s="59"/>
      <c r="I129" s="59"/>
    </row>
    <row r="130" spans="2:9" ht="13.5">
      <c r="B130" s="59"/>
      <c r="C130" s="59"/>
      <c r="D130" s="59"/>
      <c r="E130" s="59"/>
      <c r="F130" s="59"/>
      <c r="G130" s="59"/>
      <c r="H130" s="59"/>
      <c r="I130" s="59"/>
    </row>
    <row r="131" spans="2:9" ht="13.5">
      <c r="B131" s="59"/>
      <c r="C131" s="59"/>
      <c r="D131" s="59"/>
      <c r="E131" s="59"/>
      <c r="F131" s="59"/>
      <c r="G131" s="59"/>
      <c r="H131" s="59"/>
      <c r="I131" s="59"/>
    </row>
    <row r="132" spans="2:9" ht="13.5">
      <c r="B132" s="59"/>
      <c r="C132" s="59"/>
      <c r="D132" s="59"/>
      <c r="E132" s="59"/>
      <c r="F132" s="59"/>
      <c r="G132" s="59"/>
      <c r="H132" s="59"/>
      <c r="I132" s="59"/>
    </row>
    <row r="133" spans="2:9" ht="13.5">
      <c r="B133" s="59"/>
      <c r="C133" s="59"/>
      <c r="D133" s="59"/>
      <c r="E133" s="59"/>
      <c r="F133" s="59"/>
      <c r="G133" s="59"/>
      <c r="H133" s="59"/>
      <c r="I133" s="59"/>
    </row>
    <row r="134" spans="2:9" ht="13.5">
      <c r="B134" s="59"/>
      <c r="C134" s="59"/>
      <c r="D134" s="59"/>
      <c r="E134" s="59"/>
      <c r="F134" s="59"/>
      <c r="G134" s="59"/>
      <c r="H134" s="59"/>
      <c r="I134" s="59"/>
    </row>
    <row r="135" spans="2:9" ht="13.5">
      <c r="B135" s="59"/>
      <c r="C135" s="59"/>
      <c r="D135" s="59"/>
      <c r="E135" s="59"/>
      <c r="F135" s="59"/>
      <c r="G135" s="59"/>
      <c r="H135" s="59"/>
      <c r="I135" s="59"/>
    </row>
    <row r="136" spans="2:9" ht="13.5">
      <c r="B136" s="59"/>
      <c r="C136" s="59"/>
      <c r="D136" s="59"/>
      <c r="E136" s="59"/>
      <c r="F136" s="59"/>
      <c r="G136" s="59"/>
      <c r="H136" s="59"/>
      <c r="I136" s="59"/>
    </row>
    <row r="137" spans="2:9" ht="13.5">
      <c r="B137" s="59"/>
      <c r="C137" s="59"/>
      <c r="D137" s="59"/>
      <c r="E137" s="59"/>
      <c r="F137" s="59"/>
      <c r="G137" s="59"/>
      <c r="H137" s="59"/>
      <c r="I137" s="59"/>
    </row>
    <row r="138" spans="2:9" ht="13.5">
      <c r="B138" s="59"/>
      <c r="C138" s="59"/>
      <c r="D138" s="59"/>
      <c r="E138" s="59"/>
      <c r="F138" s="59"/>
      <c r="G138" s="59"/>
      <c r="H138" s="59"/>
      <c r="I138" s="59"/>
    </row>
    <row r="139" spans="2:9" ht="13.5">
      <c r="B139" s="59"/>
      <c r="C139" s="59"/>
      <c r="D139" s="59"/>
      <c r="E139" s="59"/>
      <c r="F139" s="59"/>
      <c r="G139" s="59"/>
      <c r="H139" s="59"/>
      <c r="I139" s="59"/>
    </row>
    <row r="140" spans="2:9" ht="13.5">
      <c r="B140" s="59"/>
      <c r="C140" s="59"/>
      <c r="D140" s="59"/>
      <c r="E140" s="59"/>
      <c r="F140" s="59"/>
      <c r="G140" s="59"/>
      <c r="H140" s="59"/>
      <c r="I140" s="59"/>
    </row>
    <row r="141" spans="2:9" ht="13.5">
      <c r="B141" s="59"/>
      <c r="C141" s="59"/>
      <c r="D141" s="59"/>
      <c r="E141" s="59"/>
      <c r="F141" s="59"/>
      <c r="G141" s="59"/>
      <c r="H141" s="59"/>
      <c r="I141" s="59"/>
    </row>
    <row r="142" spans="2:9" ht="13.5">
      <c r="B142" s="59"/>
      <c r="C142" s="59"/>
      <c r="D142" s="59"/>
      <c r="E142" s="59"/>
      <c r="F142" s="59"/>
      <c r="G142" s="59"/>
      <c r="H142" s="59"/>
      <c r="I142" s="59"/>
    </row>
    <row r="143" spans="2:9" ht="13.5">
      <c r="B143" s="59"/>
      <c r="C143" s="59"/>
      <c r="D143" s="59"/>
      <c r="E143" s="59"/>
      <c r="F143" s="59"/>
      <c r="G143" s="59"/>
      <c r="H143" s="59"/>
      <c r="I143" s="59"/>
    </row>
    <row r="144" spans="2:9" ht="13.5">
      <c r="B144" s="59"/>
      <c r="C144" s="59"/>
      <c r="D144" s="59"/>
      <c r="E144" s="59"/>
      <c r="F144" s="59"/>
      <c r="G144" s="59"/>
      <c r="H144" s="59"/>
      <c r="I144" s="59"/>
    </row>
    <row r="145" spans="2:9" ht="13.5">
      <c r="B145" s="59"/>
      <c r="C145" s="59"/>
      <c r="D145" s="59"/>
      <c r="E145" s="59"/>
      <c r="F145" s="59"/>
      <c r="G145" s="59"/>
      <c r="H145" s="59"/>
      <c r="I145" s="59"/>
    </row>
    <row r="146" spans="2:9" ht="13.5">
      <c r="B146" s="59"/>
      <c r="C146" s="59"/>
      <c r="D146" s="59"/>
      <c r="E146" s="59"/>
      <c r="F146" s="59"/>
      <c r="G146" s="59"/>
      <c r="H146" s="59"/>
      <c r="I146" s="59"/>
    </row>
    <row r="147" spans="2:9" ht="13.5">
      <c r="B147" s="59"/>
      <c r="C147" s="59"/>
      <c r="D147" s="59"/>
      <c r="E147" s="59"/>
      <c r="F147" s="59"/>
      <c r="G147" s="59"/>
      <c r="H147" s="59"/>
      <c r="I147" s="59"/>
    </row>
    <row r="148" spans="2:9" ht="13.5">
      <c r="B148" s="59"/>
      <c r="C148" s="59"/>
      <c r="D148" s="59"/>
      <c r="E148" s="59"/>
      <c r="F148" s="59"/>
      <c r="G148" s="59"/>
      <c r="H148" s="59"/>
      <c r="I148" s="59"/>
    </row>
    <row r="149" spans="2:9" ht="13.5">
      <c r="B149" s="59"/>
      <c r="C149" s="59"/>
      <c r="D149" s="59"/>
      <c r="E149" s="59"/>
      <c r="F149" s="59"/>
      <c r="G149" s="59"/>
      <c r="H149" s="59"/>
      <c r="I149" s="59"/>
    </row>
    <row r="150" spans="2:9" ht="13.5">
      <c r="B150" s="59"/>
      <c r="C150" s="59"/>
      <c r="D150" s="59"/>
      <c r="E150" s="59"/>
      <c r="F150" s="59"/>
      <c r="G150" s="59"/>
      <c r="H150" s="59"/>
      <c r="I150" s="59"/>
    </row>
    <row r="151" spans="2:9" ht="13.5">
      <c r="B151" s="59"/>
      <c r="C151" s="59"/>
      <c r="D151" s="59"/>
      <c r="E151" s="59"/>
      <c r="F151" s="59"/>
      <c r="G151" s="59"/>
      <c r="H151" s="59"/>
      <c r="I151" s="59"/>
    </row>
    <row r="152" spans="2:9" ht="13.5">
      <c r="B152" s="59"/>
      <c r="C152" s="59"/>
      <c r="D152" s="59"/>
      <c r="E152" s="59"/>
      <c r="F152" s="59"/>
      <c r="G152" s="59"/>
      <c r="H152" s="59"/>
      <c r="I152" s="59"/>
    </row>
    <row r="153" spans="2:9" ht="13.5">
      <c r="B153" s="59"/>
      <c r="C153" s="59"/>
      <c r="D153" s="59"/>
      <c r="E153" s="59"/>
      <c r="F153" s="59"/>
      <c r="G153" s="59"/>
      <c r="H153" s="59"/>
      <c r="I153" s="59"/>
    </row>
    <row r="154" spans="2:9" ht="13.5">
      <c r="B154" s="59"/>
      <c r="C154" s="59"/>
      <c r="D154" s="59"/>
      <c r="E154" s="59"/>
      <c r="F154" s="59"/>
      <c r="G154" s="59"/>
      <c r="H154" s="59"/>
      <c r="I154" s="59"/>
    </row>
    <row r="155" spans="2:9" ht="13.5">
      <c r="B155" s="59"/>
      <c r="C155" s="59"/>
      <c r="D155" s="59"/>
      <c r="E155" s="59"/>
      <c r="F155" s="59"/>
      <c r="G155" s="59"/>
      <c r="H155" s="59"/>
      <c r="I155" s="59"/>
    </row>
    <row r="156" spans="2:9" ht="13.5">
      <c r="B156" s="59"/>
      <c r="C156" s="59"/>
      <c r="D156" s="59"/>
      <c r="E156" s="59"/>
      <c r="F156" s="59"/>
      <c r="G156" s="59"/>
      <c r="H156" s="59"/>
      <c r="I156" s="59"/>
    </row>
    <row r="157" spans="2:9" ht="13.5">
      <c r="B157" s="59"/>
      <c r="C157" s="59"/>
      <c r="D157" s="59"/>
      <c r="E157" s="59"/>
      <c r="F157" s="59"/>
      <c r="G157" s="59"/>
      <c r="H157" s="59"/>
      <c r="I157" s="59"/>
    </row>
    <row r="158" spans="2:9" ht="13.5">
      <c r="B158" s="59"/>
      <c r="C158" s="59"/>
      <c r="D158" s="59"/>
      <c r="E158" s="59"/>
      <c r="F158" s="59"/>
      <c r="G158" s="59"/>
      <c r="H158" s="59"/>
      <c r="I158" s="59"/>
    </row>
    <row r="159" spans="2:9" ht="13.5">
      <c r="B159" s="59"/>
      <c r="C159" s="59"/>
      <c r="D159" s="59"/>
      <c r="E159" s="59"/>
      <c r="F159" s="59"/>
      <c r="G159" s="59"/>
      <c r="H159" s="59"/>
      <c r="I159" s="59"/>
    </row>
    <row r="160" spans="2:9" ht="13.5">
      <c r="B160" s="59"/>
      <c r="C160" s="59"/>
      <c r="D160" s="59"/>
      <c r="E160" s="59"/>
      <c r="F160" s="59"/>
      <c r="G160" s="59"/>
      <c r="H160" s="59"/>
      <c r="I160" s="59"/>
    </row>
    <row r="161" spans="2:9" ht="13.5">
      <c r="B161" s="59"/>
      <c r="C161" s="59"/>
      <c r="D161" s="59"/>
      <c r="E161" s="59"/>
      <c r="F161" s="59"/>
      <c r="G161" s="59"/>
      <c r="H161" s="59"/>
      <c r="I161" s="59"/>
    </row>
    <row r="162" spans="2:9" ht="13.5">
      <c r="B162" s="59"/>
      <c r="C162" s="59"/>
      <c r="D162" s="59"/>
      <c r="E162" s="59"/>
      <c r="F162" s="59"/>
      <c r="G162" s="59"/>
      <c r="H162" s="59"/>
      <c r="I162" s="59"/>
    </row>
    <row r="163" spans="2:9" ht="13.5">
      <c r="B163" s="59"/>
      <c r="C163" s="59"/>
      <c r="D163" s="59"/>
      <c r="E163" s="59"/>
      <c r="F163" s="59"/>
      <c r="G163" s="59"/>
      <c r="H163" s="59"/>
      <c r="I163" s="59"/>
    </row>
    <row r="164" spans="2:9" ht="13.5">
      <c r="B164" s="59"/>
      <c r="C164" s="59"/>
      <c r="D164" s="59"/>
      <c r="E164" s="59"/>
      <c r="F164" s="59"/>
      <c r="G164" s="59"/>
      <c r="H164" s="59"/>
      <c r="I164" s="59"/>
    </row>
    <row r="165" spans="2:9" ht="13.5">
      <c r="B165" s="59"/>
      <c r="C165" s="59"/>
      <c r="D165" s="59"/>
      <c r="E165" s="59"/>
      <c r="F165" s="59"/>
      <c r="G165" s="59"/>
      <c r="H165" s="59"/>
      <c r="I165" s="59"/>
    </row>
    <row r="166" spans="2:9" ht="13.5">
      <c r="B166" s="59"/>
      <c r="C166" s="59"/>
      <c r="D166" s="59"/>
      <c r="E166" s="59"/>
      <c r="F166" s="59"/>
      <c r="G166" s="59"/>
      <c r="H166" s="59"/>
      <c r="I166" s="59"/>
    </row>
    <row r="167" spans="2:9" ht="13.5">
      <c r="B167" s="59"/>
      <c r="C167" s="59"/>
      <c r="D167" s="59"/>
      <c r="E167" s="59"/>
      <c r="F167" s="59"/>
      <c r="G167" s="59"/>
      <c r="H167" s="59"/>
      <c r="I167" s="59"/>
    </row>
    <row r="168" spans="2:9" ht="13.5">
      <c r="B168" s="59"/>
      <c r="C168" s="59"/>
      <c r="D168" s="59"/>
      <c r="E168" s="59"/>
      <c r="F168" s="59"/>
      <c r="G168" s="59"/>
      <c r="H168" s="59"/>
      <c r="I168" s="59"/>
    </row>
    <row r="169" spans="2:9" ht="13.5">
      <c r="B169" s="59"/>
      <c r="C169" s="59"/>
      <c r="D169" s="59"/>
      <c r="E169" s="59"/>
      <c r="F169" s="59"/>
      <c r="G169" s="59"/>
      <c r="H169" s="59"/>
      <c r="I169" s="59"/>
    </row>
    <row r="170" spans="2:9" ht="13.5">
      <c r="B170" s="59"/>
      <c r="C170" s="59"/>
      <c r="D170" s="59"/>
      <c r="E170" s="59"/>
      <c r="F170" s="59"/>
      <c r="G170" s="59"/>
      <c r="H170" s="59"/>
      <c r="I170" s="59"/>
    </row>
    <row r="171" spans="2:9" ht="13.5">
      <c r="B171" s="59"/>
      <c r="C171" s="59"/>
      <c r="D171" s="59"/>
      <c r="E171" s="59"/>
      <c r="F171" s="59"/>
      <c r="G171" s="59"/>
      <c r="H171" s="59"/>
      <c r="I171" s="59"/>
    </row>
    <row r="172" spans="2:9" ht="13.5">
      <c r="B172" s="59"/>
      <c r="C172" s="59"/>
      <c r="D172" s="59"/>
      <c r="E172" s="59"/>
      <c r="F172" s="59"/>
      <c r="G172" s="59"/>
      <c r="H172" s="59"/>
      <c r="I172" s="59"/>
    </row>
    <row r="173" spans="2:9" ht="13.5">
      <c r="B173" s="59"/>
      <c r="C173" s="59"/>
      <c r="D173" s="59"/>
      <c r="E173" s="59"/>
      <c r="F173" s="59"/>
      <c r="G173" s="59"/>
      <c r="H173" s="59"/>
      <c r="I173" s="59"/>
    </row>
    <row r="174" spans="2:9" ht="13.5">
      <c r="B174" s="59"/>
      <c r="C174" s="59"/>
      <c r="D174" s="59"/>
      <c r="E174" s="59"/>
      <c r="F174" s="59"/>
      <c r="G174" s="59"/>
      <c r="H174" s="59"/>
      <c r="I174" s="59"/>
    </row>
    <row r="175" spans="2:9" ht="13.5">
      <c r="B175" s="59"/>
      <c r="C175" s="59"/>
      <c r="D175" s="59"/>
      <c r="E175" s="59"/>
      <c r="F175" s="59"/>
      <c r="G175" s="59"/>
      <c r="H175" s="59"/>
      <c r="I175" s="59"/>
    </row>
    <row r="176" spans="2:9" ht="13.5">
      <c r="B176" s="59"/>
      <c r="C176" s="59"/>
      <c r="D176" s="59"/>
      <c r="E176" s="59"/>
      <c r="F176" s="59"/>
      <c r="G176" s="59"/>
      <c r="H176" s="59"/>
      <c r="I176" s="59"/>
    </row>
    <row r="177" spans="2:9" ht="13.5">
      <c r="B177" s="59"/>
      <c r="C177" s="59"/>
      <c r="D177" s="59"/>
      <c r="E177" s="59"/>
      <c r="F177" s="59"/>
      <c r="G177" s="59"/>
      <c r="H177" s="59"/>
      <c r="I177" s="59"/>
    </row>
    <row r="178" spans="2:9" ht="13.5">
      <c r="B178" s="59"/>
      <c r="C178" s="59"/>
      <c r="D178" s="59"/>
      <c r="E178" s="59"/>
      <c r="F178" s="59"/>
      <c r="G178" s="59"/>
      <c r="H178" s="59"/>
      <c r="I178" s="59"/>
    </row>
    <row r="179" spans="2:9" ht="13.5">
      <c r="B179" s="59"/>
      <c r="C179" s="59"/>
      <c r="D179" s="59"/>
      <c r="E179" s="59"/>
      <c r="F179" s="59"/>
      <c r="G179" s="59"/>
      <c r="H179" s="59"/>
      <c r="I179" s="59"/>
    </row>
    <row r="180" spans="2:9" ht="13.5">
      <c r="B180" s="59"/>
      <c r="C180" s="59"/>
      <c r="D180" s="59"/>
      <c r="E180" s="59"/>
      <c r="F180" s="59"/>
      <c r="G180" s="59"/>
      <c r="H180" s="59"/>
      <c r="I180" s="59"/>
    </row>
    <row r="181" spans="2:9" ht="13.5">
      <c r="B181" s="59"/>
      <c r="C181" s="59"/>
      <c r="D181" s="59"/>
      <c r="E181" s="59"/>
      <c r="F181" s="59"/>
      <c r="G181" s="59"/>
      <c r="H181" s="59"/>
      <c r="I181" s="59"/>
    </row>
    <row r="182" spans="2:9" ht="13.5">
      <c r="B182" s="59"/>
      <c r="C182" s="59"/>
      <c r="D182" s="59"/>
      <c r="E182" s="59"/>
      <c r="F182" s="59"/>
      <c r="G182" s="59"/>
      <c r="H182" s="59"/>
      <c r="I182" s="59"/>
    </row>
    <row r="183" spans="2:9" ht="13.5">
      <c r="B183" s="59"/>
      <c r="C183" s="59"/>
      <c r="D183" s="59"/>
      <c r="E183" s="59"/>
      <c r="F183" s="59"/>
      <c r="G183" s="59"/>
      <c r="H183" s="59"/>
      <c r="I183" s="59"/>
    </row>
    <row r="184" spans="2:9" ht="13.5">
      <c r="B184" s="59"/>
      <c r="C184" s="59"/>
      <c r="D184" s="59"/>
      <c r="E184" s="59"/>
      <c r="F184" s="59"/>
      <c r="G184" s="59"/>
      <c r="H184" s="59"/>
      <c r="I184" s="59"/>
    </row>
    <row r="185" spans="2:9" ht="13.5">
      <c r="B185" s="59"/>
      <c r="C185" s="59"/>
      <c r="D185" s="59"/>
      <c r="E185" s="59"/>
      <c r="F185" s="59"/>
      <c r="G185" s="59"/>
      <c r="H185" s="59"/>
      <c r="I185" s="59"/>
    </row>
    <row r="186" spans="2:9" ht="13.5">
      <c r="B186" s="59"/>
      <c r="C186" s="59"/>
      <c r="D186" s="59"/>
      <c r="E186" s="59"/>
      <c r="F186" s="59"/>
      <c r="G186" s="59"/>
      <c r="H186" s="59"/>
      <c r="I186" s="59"/>
    </row>
    <row r="187" spans="2:9" ht="13.5">
      <c r="B187" s="59"/>
      <c r="C187" s="59"/>
      <c r="D187" s="59"/>
      <c r="E187" s="59"/>
      <c r="F187" s="59"/>
      <c r="G187" s="59"/>
      <c r="H187" s="59"/>
      <c r="I187" s="59"/>
    </row>
    <row r="188" spans="2:9" ht="13.5">
      <c r="B188" s="59"/>
      <c r="C188" s="59"/>
      <c r="D188" s="59"/>
      <c r="E188" s="59"/>
      <c r="F188" s="59"/>
      <c r="G188" s="59"/>
      <c r="H188" s="59"/>
      <c r="I188" s="59"/>
    </row>
    <row r="189" spans="2:9" ht="13.5">
      <c r="B189" s="59"/>
      <c r="C189" s="59"/>
      <c r="D189" s="59"/>
      <c r="E189" s="59"/>
      <c r="F189" s="59"/>
      <c r="G189" s="59"/>
      <c r="H189" s="59"/>
      <c r="I189" s="59"/>
    </row>
    <row r="190" spans="2:9" ht="13.5">
      <c r="B190" s="59"/>
      <c r="C190" s="59"/>
      <c r="D190" s="59"/>
      <c r="E190" s="59"/>
      <c r="F190" s="59"/>
      <c r="G190" s="59"/>
      <c r="H190" s="59"/>
      <c r="I190" s="59"/>
    </row>
    <row r="191" spans="2:9" ht="13.5">
      <c r="B191" s="59"/>
      <c r="C191" s="59"/>
      <c r="D191" s="59"/>
      <c r="E191" s="59"/>
      <c r="F191" s="59"/>
      <c r="G191" s="59"/>
      <c r="H191" s="59"/>
      <c r="I191" s="59"/>
    </row>
    <row r="192" spans="2:9" ht="13.5">
      <c r="B192" s="59"/>
      <c r="C192" s="59"/>
      <c r="D192" s="59"/>
      <c r="E192" s="59"/>
      <c r="F192" s="59"/>
      <c r="G192" s="59"/>
      <c r="H192" s="59"/>
      <c r="I192" s="59"/>
    </row>
    <row r="193" spans="2:9" ht="13.5">
      <c r="B193" s="59"/>
      <c r="C193" s="59"/>
      <c r="D193" s="59"/>
      <c r="E193" s="59"/>
      <c r="F193" s="59"/>
      <c r="G193" s="59"/>
      <c r="H193" s="59"/>
      <c r="I193" s="59"/>
    </row>
    <row r="194" spans="2:9" ht="13.5">
      <c r="B194" s="59"/>
      <c r="C194" s="59"/>
      <c r="D194" s="59"/>
      <c r="E194" s="59"/>
      <c r="F194" s="59"/>
      <c r="G194" s="59"/>
      <c r="H194" s="59"/>
      <c r="I194" s="59"/>
    </row>
    <row r="195" spans="2:9" ht="13.5">
      <c r="B195" s="59"/>
      <c r="C195" s="59"/>
      <c r="D195" s="59"/>
      <c r="E195" s="59"/>
      <c r="F195" s="59"/>
      <c r="G195" s="59"/>
      <c r="H195" s="59"/>
      <c r="I195" s="59"/>
    </row>
    <row r="196" spans="2:9" ht="13.5">
      <c r="B196" s="59"/>
      <c r="C196" s="59"/>
      <c r="D196" s="59"/>
      <c r="E196" s="59"/>
      <c r="F196" s="59"/>
      <c r="G196" s="59"/>
      <c r="H196" s="59"/>
      <c r="I196" s="59"/>
    </row>
    <row r="197" spans="2:9" ht="13.5">
      <c r="B197" s="59"/>
      <c r="C197" s="59"/>
      <c r="D197" s="59"/>
      <c r="E197" s="59"/>
      <c r="F197" s="59"/>
      <c r="G197" s="59"/>
      <c r="H197" s="59"/>
      <c r="I197" s="59"/>
    </row>
    <row r="198" spans="2:9" ht="13.5">
      <c r="B198" s="59"/>
      <c r="C198" s="59"/>
      <c r="D198" s="59"/>
      <c r="E198" s="59"/>
      <c r="F198" s="59"/>
      <c r="G198" s="59"/>
      <c r="H198" s="59"/>
      <c r="I198" s="59"/>
    </row>
    <row r="199" spans="2:9" ht="13.5">
      <c r="B199" s="59"/>
      <c r="C199" s="59"/>
      <c r="D199" s="59"/>
      <c r="E199" s="59"/>
      <c r="F199" s="59"/>
      <c r="G199" s="59"/>
      <c r="H199" s="59"/>
      <c r="I199" s="59"/>
    </row>
    <row r="200" spans="2:9" ht="13.5">
      <c r="B200" s="59"/>
      <c r="C200" s="59"/>
      <c r="D200" s="59"/>
      <c r="E200" s="59"/>
      <c r="F200" s="59"/>
      <c r="G200" s="59"/>
      <c r="H200" s="59"/>
      <c r="I200" s="59"/>
    </row>
    <row r="201" spans="2:9" ht="13.5">
      <c r="B201" s="59"/>
      <c r="C201" s="59"/>
      <c r="D201" s="59"/>
      <c r="E201" s="59"/>
      <c r="F201" s="59"/>
      <c r="G201" s="59"/>
      <c r="H201" s="59"/>
      <c r="I201" s="59"/>
    </row>
    <row r="202" spans="2:9" ht="13.5">
      <c r="B202" s="59"/>
      <c r="C202" s="59"/>
      <c r="D202" s="59"/>
      <c r="E202" s="59"/>
      <c r="F202" s="59"/>
      <c r="G202" s="59"/>
      <c r="H202" s="59"/>
      <c r="I202" s="59"/>
    </row>
    <row r="203" spans="2:9" ht="13.5">
      <c r="B203" s="59"/>
      <c r="C203" s="59"/>
      <c r="D203" s="59"/>
      <c r="E203" s="59"/>
      <c r="F203" s="59"/>
      <c r="G203" s="59"/>
      <c r="H203" s="59"/>
      <c r="I203" s="59"/>
    </row>
    <row r="204" spans="2:9" ht="13.5">
      <c r="B204" s="59"/>
      <c r="C204" s="59"/>
      <c r="D204" s="59"/>
      <c r="E204" s="59"/>
      <c r="F204" s="59"/>
      <c r="G204" s="59"/>
      <c r="H204" s="59"/>
      <c r="I204" s="59"/>
    </row>
    <row r="205" spans="2:9" ht="13.5">
      <c r="B205" s="59"/>
      <c r="C205" s="59"/>
      <c r="D205" s="59"/>
      <c r="E205" s="59"/>
      <c r="F205" s="59"/>
      <c r="G205" s="59"/>
      <c r="H205" s="59"/>
      <c r="I205" s="59"/>
    </row>
    <row r="206" spans="2:9" ht="13.5">
      <c r="B206" s="59"/>
      <c r="C206" s="59"/>
      <c r="D206" s="59"/>
      <c r="E206" s="59"/>
      <c r="F206" s="59"/>
      <c r="G206" s="59"/>
      <c r="H206" s="59"/>
      <c r="I206" s="59"/>
    </row>
    <row r="207" spans="2:9" ht="13.5">
      <c r="B207" s="59"/>
      <c r="C207" s="59"/>
      <c r="D207" s="59"/>
      <c r="E207" s="59"/>
      <c r="F207" s="59"/>
      <c r="G207" s="59"/>
      <c r="H207" s="59"/>
      <c r="I207" s="59"/>
    </row>
    <row r="208" spans="2:9" ht="13.5">
      <c r="B208" s="59"/>
      <c r="C208" s="59"/>
      <c r="D208" s="59"/>
      <c r="E208" s="59"/>
      <c r="F208" s="59"/>
      <c r="G208" s="59"/>
      <c r="H208" s="59"/>
      <c r="I208" s="59"/>
    </row>
    <row r="209" spans="2:9" ht="13.5">
      <c r="B209" s="59"/>
      <c r="C209" s="59"/>
      <c r="D209" s="59"/>
      <c r="E209" s="59"/>
      <c r="F209" s="59"/>
      <c r="G209" s="59"/>
      <c r="H209" s="59"/>
      <c r="I209" s="59"/>
    </row>
    <row r="210" spans="2:9" ht="13.5">
      <c r="B210" s="59"/>
      <c r="C210" s="59"/>
      <c r="D210" s="59"/>
      <c r="E210" s="59"/>
      <c r="F210" s="59"/>
      <c r="G210" s="59"/>
      <c r="H210" s="59"/>
      <c r="I210" s="59"/>
    </row>
    <row r="211" spans="2:9" ht="13.5">
      <c r="B211" s="59"/>
      <c r="C211" s="59"/>
      <c r="D211" s="59"/>
      <c r="E211" s="59"/>
      <c r="F211" s="59"/>
      <c r="G211" s="59"/>
      <c r="H211" s="59"/>
      <c r="I211" s="59"/>
    </row>
    <row r="212" spans="2:9" ht="13.5">
      <c r="B212" s="59"/>
      <c r="C212" s="59"/>
      <c r="D212" s="59"/>
      <c r="E212" s="59"/>
      <c r="F212" s="59"/>
      <c r="G212" s="59"/>
      <c r="H212" s="59"/>
      <c r="I212" s="59"/>
    </row>
    <row r="213" spans="2:9" ht="13.5">
      <c r="B213" s="59"/>
      <c r="C213" s="59"/>
      <c r="D213" s="59"/>
      <c r="E213" s="59"/>
      <c r="F213" s="59"/>
      <c r="G213" s="59"/>
      <c r="H213" s="59"/>
      <c r="I213" s="59"/>
    </row>
    <row r="214" spans="2:9" ht="13.5">
      <c r="B214" s="59"/>
      <c r="C214" s="59"/>
      <c r="D214" s="59"/>
      <c r="E214" s="59"/>
      <c r="F214" s="59"/>
      <c r="G214" s="59"/>
      <c r="H214" s="59"/>
      <c r="I214" s="59"/>
    </row>
    <row r="215" spans="2:9" ht="13.5">
      <c r="B215" s="59"/>
      <c r="C215" s="59"/>
      <c r="D215" s="59"/>
      <c r="E215" s="59"/>
      <c r="F215" s="59"/>
      <c r="G215" s="59"/>
      <c r="H215" s="59"/>
      <c r="I215" s="59"/>
    </row>
    <row r="216" spans="2:9" ht="13.5">
      <c r="B216" s="59"/>
      <c r="C216" s="59"/>
      <c r="D216" s="59"/>
      <c r="E216" s="59"/>
      <c r="F216" s="59"/>
      <c r="G216" s="59"/>
      <c r="H216" s="59"/>
      <c r="I216" s="59"/>
    </row>
    <row r="217" spans="2:9" ht="13.5">
      <c r="B217" s="59"/>
      <c r="C217" s="59"/>
      <c r="D217" s="59"/>
      <c r="E217" s="59"/>
      <c r="F217" s="59"/>
      <c r="G217" s="59"/>
      <c r="H217" s="59"/>
      <c r="I217" s="59"/>
    </row>
    <row r="218" spans="2:9" ht="13.5">
      <c r="B218" s="59"/>
      <c r="C218" s="59"/>
      <c r="D218" s="59"/>
      <c r="E218" s="59"/>
      <c r="F218" s="59"/>
      <c r="G218" s="59"/>
      <c r="H218" s="59"/>
      <c r="I218" s="59"/>
    </row>
    <row r="219" spans="2:9" ht="13.5">
      <c r="B219" s="59"/>
      <c r="C219" s="59"/>
      <c r="D219" s="59"/>
      <c r="E219" s="59"/>
      <c r="F219" s="59"/>
      <c r="G219" s="59"/>
      <c r="H219" s="59"/>
      <c r="I219" s="59"/>
    </row>
    <row r="220" spans="2:9" ht="13.5">
      <c r="B220" s="59"/>
      <c r="C220" s="59"/>
      <c r="D220" s="59"/>
      <c r="E220" s="59"/>
      <c r="F220" s="59"/>
      <c r="G220" s="59"/>
      <c r="H220" s="59"/>
      <c r="I220" s="59"/>
    </row>
    <row r="221" spans="2:9" ht="13.5">
      <c r="B221" s="59"/>
      <c r="C221" s="59"/>
      <c r="D221" s="59"/>
      <c r="E221" s="59"/>
      <c r="F221" s="59"/>
      <c r="G221" s="59"/>
      <c r="H221" s="59"/>
      <c r="I221" s="59"/>
    </row>
    <row r="222" spans="2:9" ht="13.5">
      <c r="B222" s="59"/>
      <c r="C222" s="59"/>
      <c r="D222" s="59"/>
      <c r="E222" s="59"/>
      <c r="F222" s="59"/>
      <c r="G222" s="59"/>
      <c r="H222" s="59"/>
      <c r="I222" s="59"/>
    </row>
    <row r="223" spans="2:9" ht="13.5">
      <c r="B223" s="59"/>
      <c r="C223" s="59"/>
      <c r="D223" s="59"/>
      <c r="E223" s="59"/>
      <c r="F223" s="59"/>
      <c r="G223" s="59"/>
      <c r="H223" s="59"/>
      <c r="I223" s="59"/>
    </row>
    <row r="224" spans="2:9" ht="13.5">
      <c r="B224" s="59"/>
      <c r="C224" s="59"/>
      <c r="D224" s="59"/>
      <c r="E224" s="59"/>
      <c r="F224" s="59"/>
      <c r="G224" s="59"/>
      <c r="H224" s="59"/>
      <c r="I224" s="59"/>
    </row>
    <row r="225" spans="2:9" ht="13.5">
      <c r="B225" s="59"/>
      <c r="C225" s="59"/>
      <c r="D225" s="59"/>
      <c r="E225" s="59"/>
      <c r="F225" s="59"/>
      <c r="G225" s="59"/>
      <c r="H225" s="59"/>
      <c r="I225" s="59"/>
    </row>
    <row r="226" spans="2:9" ht="13.5">
      <c r="B226" s="59"/>
      <c r="C226" s="59"/>
      <c r="D226" s="59"/>
      <c r="E226" s="59"/>
      <c r="F226" s="59"/>
      <c r="G226" s="59"/>
      <c r="H226" s="59"/>
      <c r="I226" s="59"/>
    </row>
    <row r="227" spans="2:9" ht="13.5">
      <c r="B227" s="59"/>
      <c r="C227" s="59"/>
      <c r="D227" s="59"/>
      <c r="E227" s="59"/>
      <c r="F227" s="59"/>
      <c r="G227" s="59"/>
      <c r="H227" s="59"/>
      <c r="I227" s="59"/>
    </row>
    <row r="228" spans="2:9" ht="13.5">
      <c r="B228" s="59"/>
      <c r="C228" s="59"/>
      <c r="D228" s="59"/>
      <c r="E228" s="59"/>
      <c r="F228" s="59"/>
      <c r="G228" s="59"/>
      <c r="H228" s="59"/>
      <c r="I228" s="59"/>
    </row>
    <row r="229" spans="2:9" ht="13.5">
      <c r="B229" s="59"/>
      <c r="C229" s="59"/>
      <c r="D229" s="59"/>
      <c r="E229" s="59"/>
      <c r="F229" s="59"/>
      <c r="G229" s="59"/>
      <c r="H229" s="59"/>
      <c r="I229" s="59"/>
    </row>
    <row r="230" spans="2:9" ht="13.5">
      <c r="B230" s="59"/>
      <c r="C230" s="59"/>
      <c r="D230" s="59"/>
      <c r="E230" s="59"/>
      <c r="F230" s="59"/>
      <c r="G230" s="59"/>
      <c r="H230" s="59"/>
      <c r="I230" s="59"/>
    </row>
    <row r="231" spans="2:9" ht="13.5">
      <c r="B231" s="59"/>
      <c r="C231" s="59"/>
      <c r="D231" s="59"/>
      <c r="E231" s="59"/>
      <c r="F231" s="59"/>
      <c r="G231" s="59"/>
      <c r="H231" s="59"/>
      <c r="I231" s="59"/>
    </row>
    <row r="232" spans="2:9" ht="13.5">
      <c r="B232" s="59"/>
      <c r="C232" s="59"/>
      <c r="D232" s="59"/>
      <c r="E232" s="59"/>
      <c r="F232" s="59"/>
      <c r="G232" s="59"/>
      <c r="H232" s="59"/>
      <c r="I232" s="59"/>
    </row>
    <row r="233" spans="2:9" ht="13.5">
      <c r="B233" s="59"/>
      <c r="C233" s="59"/>
      <c r="D233" s="59"/>
      <c r="E233" s="59"/>
      <c r="F233" s="59"/>
      <c r="G233" s="59"/>
      <c r="H233" s="59"/>
      <c r="I233" s="59"/>
    </row>
    <row r="234" spans="2:9" ht="13.5">
      <c r="B234" s="59"/>
      <c r="C234" s="59"/>
      <c r="D234" s="59"/>
      <c r="E234" s="59"/>
      <c r="F234" s="59"/>
      <c r="G234" s="59"/>
      <c r="H234" s="59"/>
      <c r="I234" s="59"/>
    </row>
    <row r="235" spans="2:9" ht="13.5">
      <c r="B235" s="59"/>
      <c r="C235" s="59"/>
      <c r="D235" s="59"/>
      <c r="E235" s="59"/>
      <c r="F235" s="59"/>
      <c r="G235" s="59"/>
      <c r="H235" s="59"/>
      <c r="I235" s="59"/>
    </row>
    <row r="236" spans="2:9" ht="13.5">
      <c r="B236" s="59"/>
      <c r="C236" s="59"/>
      <c r="D236" s="59"/>
      <c r="E236" s="59"/>
      <c r="F236" s="59"/>
      <c r="G236" s="59"/>
      <c r="H236" s="59"/>
      <c r="I236" s="59"/>
    </row>
    <row r="237" spans="2:9" ht="13.5">
      <c r="B237" s="59"/>
      <c r="C237" s="59"/>
      <c r="D237" s="59"/>
      <c r="E237" s="59"/>
      <c r="F237" s="59"/>
      <c r="G237" s="59"/>
      <c r="H237" s="59"/>
      <c r="I237" s="59"/>
    </row>
    <row r="238" spans="2:9" ht="13.5">
      <c r="B238" s="59"/>
      <c r="C238" s="59"/>
      <c r="D238" s="59"/>
      <c r="E238" s="59"/>
      <c r="F238" s="59"/>
      <c r="G238" s="59"/>
      <c r="H238" s="59"/>
      <c r="I238" s="59"/>
    </row>
    <row r="239" spans="2:9" ht="13.5">
      <c r="B239" s="59"/>
      <c r="C239" s="59"/>
      <c r="D239" s="59"/>
      <c r="E239" s="59"/>
      <c r="F239" s="59"/>
      <c r="G239" s="59"/>
      <c r="H239" s="59"/>
      <c r="I239" s="59"/>
    </row>
    <row r="240" spans="2:9" ht="13.5">
      <c r="B240" s="59"/>
      <c r="C240" s="59"/>
      <c r="D240" s="59"/>
      <c r="E240" s="59"/>
      <c r="F240" s="59"/>
      <c r="G240" s="59"/>
      <c r="H240" s="59"/>
      <c r="I240" s="59"/>
    </row>
    <row r="241" spans="2:9" ht="13.5">
      <c r="B241" s="59"/>
      <c r="C241" s="59"/>
      <c r="D241" s="59"/>
      <c r="E241" s="59"/>
      <c r="F241" s="59"/>
      <c r="G241" s="59"/>
      <c r="H241" s="59"/>
      <c r="I241" s="59"/>
    </row>
    <row r="242" spans="2:9" ht="13.5">
      <c r="B242" s="59"/>
      <c r="C242" s="59"/>
      <c r="D242" s="59"/>
      <c r="E242" s="59"/>
      <c r="F242" s="59"/>
      <c r="G242" s="59"/>
      <c r="H242" s="59"/>
      <c r="I242" s="59"/>
    </row>
    <row r="243" spans="2:9" ht="13.5">
      <c r="B243" s="59"/>
      <c r="C243" s="59"/>
      <c r="D243" s="59"/>
      <c r="E243" s="59"/>
      <c r="F243" s="59"/>
      <c r="G243" s="59"/>
      <c r="H243" s="59"/>
      <c r="I243" s="59"/>
    </row>
    <row r="244" spans="2:9" ht="13.5">
      <c r="B244" s="59"/>
      <c r="C244" s="59"/>
      <c r="D244" s="59"/>
      <c r="E244" s="59"/>
      <c r="F244" s="59"/>
      <c r="G244" s="59"/>
      <c r="H244" s="59"/>
      <c r="I244" s="59"/>
    </row>
    <row r="245" spans="2:9" ht="13.5">
      <c r="B245" s="59"/>
      <c r="C245" s="59"/>
      <c r="D245" s="59"/>
      <c r="E245" s="59"/>
      <c r="F245" s="59"/>
      <c r="G245" s="59"/>
      <c r="H245" s="59"/>
      <c r="I245" s="59"/>
    </row>
    <row r="246" spans="2:9" ht="13.5">
      <c r="B246" s="59"/>
      <c r="C246" s="59"/>
      <c r="D246" s="59"/>
      <c r="E246" s="59"/>
      <c r="F246" s="59"/>
      <c r="G246" s="59"/>
      <c r="H246" s="59"/>
      <c r="I246" s="59"/>
    </row>
    <row r="247" spans="2:9" ht="13.5">
      <c r="B247" s="59"/>
      <c r="C247" s="59"/>
      <c r="D247" s="59"/>
      <c r="E247" s="59"/>
      <c r="F247" s="59"/>
      <c r="G247" s="59"/>
      <c r="H247" s="59"/>
      <c r="I247" s="59"/>
    </row>
    <row r="248" spans="2:9" ht="13.5">
      <c r="B248" s="59"/>
      <c r="C248" s="59"/>
      <c r="D248" s="59"/>
      <c r="E248" s="59"/>
      <c r="F248" s="59"/>
      <c r="G248" s="59"/>
      <c r="H248" s="59"/>
      <c r="I248" s="59"/>
    </row>
    <row r="249" spans="2:9" ht="13.5">
      <c r="B249" s="59"/>
      <c r="C249" s="59"/>
      <c r="D249" s="59"/>
      <c r="E249" s="59"/>
      <c r="F249" s="59"/>
      <c r="G249" s="59"/>
      <c r="H249" s="59"/>
      <c r="I249" s="59"/>
    </row>
    <row r="250" spans="2:9" ht="13.5">
      <c r="B250" s="59"/>
      <c r="C250" s="59"/>
      <c r="D250" s="59"/>
      <c r="E250" s="59"/>
      <c r="F250" s="59"/>
      <c r="G250" s="59"/>
      <c r="H250" s="59"/>
      <c r="I250" s="59"/>
    </row>
    <row r="251" spans="2:9" ht="13.5">
      <c r="B251" s="59"/>
      <c r="C251" s="59"/>
      <c r="D251" s="59"/>
      <c r="E251" s="59"/>
      <c r="F251" s="59"/>
      <c r="G251" s="59"/>
      <c r="H251" s="59"/>
      <c r="I251" s="59"/>
    </row>
    <row r="252" spans="2:9" ht="13.5">
      <c r="B252" s="59"/>
      <c r="C252" s="59"/>
      <c r="D252" s="59"/>
      <c r="E252" s="59"/>
      <c r="F252" s="59"/>
      <c r="G252" s="59"/>
      <c r="H252" s="59"/>
      <c r="I252" s="59"/>
    </row>
    <row r="253" spans="2:9" ht="13.5">
      <c r="B253" s="59"/>
      <c r="C253" s="59"/>
      <c r="D253" s="59"/>
      <c r="E253" s="59"/>
      <c r="F253" s="59"/>
      <c r="G253" s="59"/>
      <c r="H253" s="59"/>
      <c r="I253" s="59"/>
    </row>
    <row r="254" spans="2:9" ht="13.5">
      <c r="B254" s="59"/>
      <c r="C254" s="59"/>
      <c r="D254" s="59"/>
      <c r="E254" s="59"/>
      <c r="F254" s="59"/>
      <c r="G254" s="59"/>
      <c r="H254" s="59"/>
      <c r="I254" s="59"/>
    </row>
    <row r="255" spans="2:9" ht="13.5">
      <c r="B255" s="59"/>
      <c r="C255" s="59"/>
      <c r="D255" s="59"/>
      <c r="E255" s="59"/>
      <c r="F255" s="59"/>
      <c r="G255" s="59"/>
      <c r="H255" s="59"/>
      <c r="I255" s="59"/>
    </row>
    <row r="256" spans="2:9" ht="13.5">
      <c r="B256" s="59"/>
      <c r="C256" s="59"/>
      <c r="D256" s="59"/>
      <c r="E256" s="59"/>
      <c r="F256" s="59"/>
      <c r="G256" s="59"/>
      <c r="H256" s="59"/>
      <c r="I256" s="59"/>
    </row>
    <row r="257" spans="2:9" ht="13.5">
      <c r="B257" s="59"/>
      <c r="C257" s="59"/>
      <c r="D257" s="59"/>
      <c r="E257" s="59"/>
      <c r="F257" s="59"/>
      <c r="G257" s="59"/>
      <c r="H257" s="59"/>
      <c r="I257" s="59"/>
    </row>
    <row r="258" spans="2:9" ht="13.5">
      <c r="B258" s="59"/>
      <c r="C258" s="59"/>
      <c r="D258" s="59"/>
      <c r="E258" s="59"/>
      <c r="F258" s="59"/>
      <c r="G258" s="59"/>
      <c r="H258" s="59"/>
      <c r="I258" s="59"/>
    </row>
    <row r="259" spans="2:9" ht="13.5">
      <c r="B259" s="59"/>
      <c r="C259" s="59"/>
      <c r="D259" s="59"/>
      <c r="E259" s="59"/>
      <c r="F259" s="59"/>
      <c r="G259" s="59"/>
      <c r="H259" s="59"/>
      <c r="I259" s="59"/>
    </row>
    <row r="260" spans="2:9" ht="13.5">
      <c r="B260" s="59"/>
      <c r="C260" s="59"/>
      <c r="D260" s="59"/>
      <c r="E260" s="59"/>
      <c r="F260" s="59"/>
      <c r="G260" s="59"/>
      <c r="H260" s="59"/>
      <c r="I260" s="59"/>
    </row>
    <row r="261" spans="2:9" ht="13.5">
      <c r="B261" s="59"/>
      <c r="C261" s="59"/>
      <c r="D261" s="59"/>
      <c r="E261" s="59"/>
      <c r="F261" s="59"/>
      <c r="G261" s="59"/>
      <c r="H261" s="59"/>
      <c r="I261" s="59"/>
    </row>
    <row r="262" spans="2:9" ht="13.5">
      <c r="B262" s="59"/>
      <c r="C262" s="59"/>
      <c r="D262" s="59"/>
      <c r="E262" s="59"/>
      <c r="F262" s="59"/>
      <c r="G262" s="59"/>
      <c r="H262" s="59"/>
      <c r="I262" s="59"/>
    </row>
    <row r="263" spans="2:9" ht="13.5">
      <c r="B263" s="59"/>
      <c r="C263" s="59"/>
      <c r="D263" s="59"/>
      <c r="E263" s="59"/>
      <c r="F263" s="59"/>
      <c r="G263" s="59"/>
      <c r="H263" s="59"/>
      <c r="I263" s="59"/>
    </row>
    <row r="264" spans="2:9" ht="13.5">
      <c r="B264" s="59"/>
      <c r="C264" s="59"/>
      <c r="D264" s="59"/>
      <c r="E264" s="59"/>
      <c r="F264" s="59"/>
      <c r="G264" s="59"/>
      <c r="H264" s="59"/>
      <c r="I264" s="59"/>
    </row>
    <row r="265" spans="2:9" ht="13.5">
      <c r="B265" s="59"/>
      <c r="C265" s="59"/>
      <c r="D265" s="59"/>
      <c r="E265" s="59"/>
      <c r="F265" s="59"/>
      <c r="G265" s="59"/>
      <c r="H265" s="59"/>
      <c r="I265" s="59"/>
    </row>
    <row r="266" spans="2:9" ht="13.5">
      <c r="B266" s="59"/>
      <c r="C266" s="59"/>
      <c r="D266" s="59"/>
      <c r="E266" s="59"/>
      <c r="F266" s="59"/>
      <c r="G266" s="59"/>
      <c r="H266" s="59"/>
      <c r="I266" s="59"/>
    </row>
    <row r="267" spans="2:9" ht="13.5">
      <c r="B267" s="59"/>
      <c r="C267" s="59"/>
      <c r="D267" s="59"/>
      <c r="E267" s="59"/>
      <c r="F267" s="59"/>
      <c r="G267" s="59"/>
      <c r="H267" s="59"/>
      <c r="I267" s="59"/>
    </row>
    <row r="268" spans="2:9" ht="13.5">
      <c r="B268" s="59"/>
      <c r="C268" s="59"/>
      <c r="D268" s="59"/>
      <c r="E268" s="59"/>
      <c r="F268" s="59"/>
      <c r="G268" s="59"/>
      <c r="H268" s="59"/>
      <c r="I268" s="59"/>
    </row>
    <row r="269" spans="2:9" ht="13.5">
      <c r="B269" s="59"/>
      <c r="C269" s="59"/>
      <c r="D269" s="59"/>
      <c r="E269" s="59"/>
      <c r="F269" s="59"/>
      <c r="G269" s="59"/>
      <c r="H269" s="59"/>
      <c r="I269" s="59"/>
    </row>
    <row r="270" spans="2:9" ht="13.5">
      <c r="B270" s="59"/>
      <c r="C270" s="59"/>
      <c r="D270" s="59"/>
      <c r="E270" s="59"/>
      <c r="F270" s="59"/>
      <c r="G270" s="59"/>
      <c r="H270" s="59"/>
      <c r="I270" s="59"/>
    </row>
    <row r="271" spans="2:9" ht="13.5">
      <c r="B271" s="59"/>
      <c r="C271" s="59"/>
      <c r="D271" s="59"/>
      <c r="E271" s="59"/>
      <c r="F271" s="59"/>
      <c r="G271" s="59"/>
      <c r="H271" s="59"/>
      <c r="I271" s="59"/>
    </row>
    <row r="272" spans="2:9" ht="13.5">
      <c r="B272" s="59"/>
      <c r="C272" s="59"/>
      <c r="D272" s="59"/>
      <c r="E272" s="59"/>
      <c r="F272" s="59"/>
      <c r="G272" s="59"/>
      <c r="H272" s="59"/>
      <c r="I272" s="59"/>
    </row>
    <row r="273" spans="2:9" ht="13.5">
      <c r="B273" s="59"/>
      <c r="C273" s="59"/>
      <c r="D273" s="59"/>
      <c r="E273" s="59"/>
      <c r="F273" s="59"/>
      <c r="G273" s="59"/>
      <c r="H273" s="59"/>
      <c r="I273" s="59"/>
    </row>
    <row r="274" spans="2:9" ht="13.5">
      <c r="B274" s="59"/>
      <c r="C274" s="59"/>
      <c r="D274" s="59"/>
      <c r="E274" s="59"/>
      <c r="F274" s="59"/>
      <c r="G274" s="59"/>
      <c r="H274" s="59"/>
      <c r="I274" s="59"/>
    </row>
    <row r="275" spans="2:9" ht="13.5">
      <c r="B275" s="59"/>
      <c r="C275" s="59"/>
      <c r="D275" s="59"/>
      <c r="E275" s="59"/>
      <c r="F275" s="59"/>
      <c r="G275" s="59"/>
      <c r="H275" s="59"/>
      <c r="I275" s="59"/>
    </row>
    <row r="276" spans="2:9" ht="13.5">
      <c r="B276" s="59"/>
      <c r="C276" s="59"/>
      <c r="D276" s="59"/>
      <c r="E276" s="59"/>
      <c r="F276" s="59"/>
      <c r="G276" s="59"/>
      <c r="H276" s="59"/>
      <c r="I276" s="59"/>
    </row>
    <row r="277" spans="2:9" ht="13.5">
      <c r="B277" s="59"/>
      <c r="C277" s="59"/>
      <c r="D277" s="59"/>
      <c r="E277" s="59"/>
      <c r="F277" s="59"/>
      <c r="G277" s="59"/>
      <c r="H277" s="59"/>
      <c r="I277" s="59"/>
    </row>
    <row r="278" spans="2:9" ht="13.5">
      <c r="B278" s="59"/>
      <c r="C278" s="59"/>
      <c r="D278" s="59"/>
      <c r="E278" s="59"/>
      <c r="F278" s="59"/>
      <c r="G278" s="59"/>
      <c r="H278" s="59"/>
      <c r="I278" s="59"/>
    </row>
    <row r="279" spans="2:9" ht="13.5">
      <c r="B279" s="59"/>
      <c r="C279" s="59"/>
      <c r="D279" s="59"/>
      <c r="E279" s="59"/>
      <c r="F279" s="59"/>
      <c r="G279" s="59"/>
      <c r="H279" s="59"/>
      <c r="I279" s="59"/>
    </row>
    <row r="280" spans="2:9" ht="13.5">
      <c r="B280" s="59"/>
      <c r="C280" s="59"/>
      <c r="D280" s="59"/>
      <c r="E280" s="59"/>
      <c r="F280" s="59"/>
      <c r="G280" s="59"/>
      <c r="H280" s="59"/>
      <c r="I280" s="59"/>
    </row>
    <row r="281" spans="2:9" ht="13.5">
      <c r="B281" s="59"/>
      <c r="C281" s="59"/>
      <c r="D281" s="59"/>
      <c r="E281" s="59"/>
      <c r="F281" s="59"/>
      <c r="G281" s="59"/>
      <c r="H281" s="59"/>
      <c r="I281" s="59"/>
    </row>
    <row r="282" spans="2:9" ht="13.5">
      <c r="B282" s="59"/>
      <c r="C282" s="59"/>
      <c r="D282" s="59"/>
      <c r="E282" s="59"/>
      <c r="F282" s="59"/>
      <c r="G282" s="59"/>
      <c r="H282" s="59"/>
      <c r="I282" s="59"/>
    </row>
    <row r="283" spans="2:9" ht="13.5">
      <c r="B283" s="59"/>
      <c r="C283" s="59"/>
      <c r="D283" s="59"/>
      <c r="E283" s="59"/>
      <c r="F283" s="59"/>
      <c r="G283" s="59"/>
      <c r="H283" s="59"/>
      <c r="I283" s="59"/>
    </row>
    <row r="284" spans="2:9" ht="13.5">
      <c r="B284" s="59"/>
      <c r="C284" s="59"/>
      <c r="D284" s="59"/>
      <c r="E284" s="59"/>
      <c r="F284" s="59"/>
      <c r="G284" s="59"/>
      <c r="H284" s="59"/>
      <c r="I284" s="59"/>
    </row>
    <row r="285" spans="2:9" ht="13.5">
      <c r="B285" s="59"/>
      <c r="C285" s="59"/>
      <c r="D285" s="59"/>
      <c r="E285" s="59"/>
      <c r="F285" s="59"/>
      <c r="G285" s="59"/>
      <c r="H285" s="59"/>
      <c r="I285" s="59"/>
    </row>
    <row r="286" spans="2:9" ht="13.5">
      <c r="B286" s="59"/>
      <c r="C286" s="59"/>
      <c r="D286" s="59"/>
      <c r="E286" s="59"/>
      <c r="F286" s="59"/>
      <c r="G286" s="59"/>
      <c r="H286" s="59"/>
      <c r="I286" s="59"/>
    </row>
    <row r="287" spans="2:9" ht="13.5">
      <c r="B287" s="59"/>
      <c r="C287" s="59"/>
      <c r="D287" s="59"/>
      <c r="E287" s="59"/>
      <c r="F287" s="59"/>
      <c r="G287" s="59"/>
      <c r="H287" s="59"/>
      <c r="I287" s="59"/>
    </row>
    <row r="288" spans="2:9" ht="13.5">
      <c r="B288" s="59"/>
      <c r="C288" s="59"/>
      <c r="D288" s="59"/>
      <c r="E288" s="59"/>
      <c r="F288" s="59"/>
      <c r="G288" s="59"/>
      <c r="H288" s="59"/>
      <c r="I288" s="59"/>
    </row>
    <row r="289" spans="2:9" ht="13.5">
      <c r="B289" s="59"/>
      <c r="C289" s="59"/>
      <c r="D289" s="59"/>
      <c r="E289" s="59"/>
      <c r="F289" s="59"/>
      <c r="G289" s="59"/>
      <c r="H289" s="59"/>
      <c r="I289" s="59"/>
    </row>
    <row r="290" spans="2:9" ht="13.5">
      <c r="B290" s="59"/>
      <c r="C290" s="59"/>
      <c r="D290" s="59"/>
      <c r="E290" s="59"/>
      <c r="F290" s="59"/>
      <c r="G290" s="59"/>
      <c r="H290" s="59"/>
      <c r="I290" s="59"/>
    </row>
    <row r="291" spans="2:9" ht="13.5">
      <c r="B291" s="59"/>
      <c r="C291" s="59"/>
      <c r="D291" s="59"/>
      <c r="E291" s="59"/>
      <c r="F291" s="59"/>
      <c r="G291" s="59"/>
      <c r="H291" s="59"/>
      <c r="I291" s="59"/>
    </row>
    <row r="292" spans="2:9" ht="13.5">
      <c r="B292" s="59"/>
      <c r="C292" s="59"/>
      <c r="D292" s="59"/>
      <c r="E292" s="59"/>
      <c r="F292" s="59"/>
      <c r="G292" s="59"/>
      <c r="H292" s="59"/>
      <c r="I292" s="59"/>
    </row>
    <row r="293" spans="2:9" ht="13.5">
      <c r="B293" s="59"/>
      <c r="C293" s="59"/>
      <c r="D293" s="59"/>
      <c r="E293" s="59"/>
      <c r="F293" s="59"/>
      <c r="G293" s="59"/>
      <c r="H293" s="59"/>
      <c r="I293" s="59"/>
    </row>
    <row r="294" spans="2:9" ht="13.5">
      <c r="B294" s="59"/>
      <c r="C294" s="59"/>
      <c r="D294" s="59"/>
      <c r="E294" s="59"/>
      <c r="F294" s="59"/>
      <c r="G294" s="59"/>
      <c r="H294" s="59"/>
      <c r="I294" s="59"/>
    </row>
    <row r="295" spans="2:9" ht="13.5">
      <c r="B295" s="59"/>
      <c r="C295" s="59"/>
      <c r="D295" s="59"/>
      <c r="E295" s="59"/>
      <c r="F295" s="59"/>
      <c r="G295" s="59"/>
      <c r="H295" s="59"/>
      <c r="I295" s="59"/>
    </row>
    <row r="296" spans="2:9" ht="13.5">
      <c r="B296" s="59"/>
      <c r="C296" s="59"/>
      <c r="D296" s="59"/>
      <c r="E296" s="59"/>
      <c r="F296" s="59"/>
      <c r="G296" s="59"/>
      <c r="H296" s="59"/>
      <c r="I296" s="59"/>
    </row>
    <row r="297" spans="2:9" ht="13.5">
      <c r="B297" s="59"/>
      <c r="C297" s="59"/>
      <c r="D297" s="59"/>
      <c r="E297" s="59"/>
      <c r="F297" s="59"/>
      <c r="G297" s="59"/>
      <c r="H297" s="59"/>
      <c r="I297" s="59"/>
    </row>
    <row r="298" spans="2:9" ht="13.5">
      <c r="B298" s="59"/>
      <c r="C298" s="59"/>
      <c r="D298" s="59"/>
      <c r="E298" s="59"/>
      <c r="F298" s="59"/>
      <c r="G298" s="59"/>
      <c r="H298" s="59"/>
      <c r="I298" s="59"/>
    </row>
    <row r="299" spans="2:9" ht="13.5">
      <c r="B299" s="59"/>
      <c r="C299" s="59"/>
      <c r="D299" s="59"/>
      <c r="E299" s="59"/>
      <c r="F299" s="59"/>
      <c r="G299" s="59"/>
      <c r="H299" s="59"/>
      <c r="I299" s="59"/>
    </row>
    <row r="300" spans="2:9" ht="13.5">
      <c r="B300" s="59"/>
      <c r="C300" s="59"/>
      <c r="D300" s="59"/>
      <c r="E300" s="59"/>
      <c r="F300" s="59"/>
      <c r="G300" s="59"/>
      <c r="H300" s="59"/>
      <c r="I300" s="59"/>
    </row>
    <row r="301" spans="2:9" ht="13.5">
      <c r="B301" s="59"/>
      <c r="C301" s="59"/>
      <c r="D301" s="59"/>
      <c r="E301" s="59"/>
      <c r="F301" s="59"/>
      <c r="G301" s="59"/>
      <c r="H301" s="59"/>
      <c r="I301" s="59"/>
    </row>
    <row r="302" spans="2:9" ht="13.5">
      <c r="B302" s="59"/>
      <c r="C302" s="59"/>
      <c r="D302" s="59"/>
      <c r="E302" s="59"/>
      <c r="F302" s="59"/>
      <c r="G302" s="59"/>
      <c r="H302" s="59"/>
      <c r="I302" s="59"/>
    </row>
    <row r="303" spans="2:9" ht="13.5">
      <c r="B303" s="59"/>
      <c r="C303" s="59"/>
      <c r="D303" s="59"/>
      <c r="E303" s="59"/>
      <c r="F303" s="59"/>
      <c r="G303" s="59"/>
      <c r="H303" s="59"/>
      <c r="I303" s="59"/>
    </row>
    <row r="304" spans="2:9" ht="13.5">
      <c r="B304" s="59"/>
      <c r="C304" s="59"/>
      <c r="D304" s="59"/>
      <c r="E304" s="59"/>
      <c r="F304" s="59"/>
      <c r="G304" s="59"/>
      <c r="H304" s="59"/>
      <c r="I304" s="59"/>
    </row>
    <row r="305" spans="2:9" ht="13.5">
      <c r="B305" s="59"/>
      <c r="C305" s="59"/>
      <c r="D305" s="59"/>
      <c r="E305" s="59"/>
      <c r="F305" s="59"/>
      <c r="G305" s="59"/>
      <c r="H305" s="59"/>
      <c r="I305" s="59"/>
    </row>
    <row r="306" spans="2:9" ht="13.5">
      <c r="B306" s="59"/>
      <c r="C306" s="59"/>
      <c r="D306" s="59"/>
      <c r="E306" s="59"/>
      <c r="F306" s="59"/>
      <c r="G306" s="59"/>
      <c r="H306" s="59"/>
      <c r="I306" s="59"/>
    </row>
    <row r="307" spans="2:9" ht="13.5">
      <c r="B307" s="59"/>
      <c r="C307" s="59"/>
      <c r="D307" s="59"/>
      <c r="E307" s="59"/>
      <c r="F307" s="59"/>
      <c r="G307" s="59"/>
      <c r="H307" s="59"/>
      <c r="I307" s="59"/>
    </row>
    <row r="308" spans="2:9" ht="13.5">
      <c r="B308" s="59"/>
      <c r="C308" s="59"/>
      <c r="D308" s="59"/>
      <c r="E308" s="59"/>
      <c r="F308" s="59"/>
      <c r="G308" s="59"/>
      <c r="H308" s="59"/>
      <c r="I308" s="59"/>
    </row>
    <row r="309" spans="2:9" ht="13.5">
      <c r="B309" s="59"/>
      <c r="C309" s="59"/>
      <c r="D309" s="59"/>
      <c r="E309" s="59"/>
      <c r="F309" s="59"/>
      <c r="G309" s="59"/>
      <c r="H309" s="59"/>
      <c r="I309" s="59"/>
    </row>
    <row r="310" spans="2:9" ht="13.5">
      <c r="B310" s="59"/>
      <c r="C310" s="59"/>
      <c r="D310" s="59"/>
      <c r="E310" s="59"/>
      <c r="F310" s="59"/>
      <c r="G310" s="59"/>
      <c r="H310" s="59"/>
      <c r="I310" s="59"/>
    </row>
    <row r="311" spans="2:9" ht="13.5">
      <c r="B311" s="59"/>
      <c r="C311" s="59"/>
      <c r="D311" s="59"/>
      <c r="E311" s="59"/>
      <c r="F311" s="59"/>
      <c r="G311" s="59"/>
      <c r="H311" s="59"/>
      <c r="I311" s="59"/>
    </row>
    <row r="312" spans="2:9" ht="13.5">
      <c r="B312" s="59"/>
      <c r="C312" s="59"/>
      <c r="D312" s="59"/>
      <c r="E312" s="59"/>
      <c r="F312" s="59"/>
      <c r="G312" s="59"/>
      <c r="H312" s="59"/>
      <c r="I312" s="59"/>
    </row>
    <row r="313" spans="2:9" ht="13.5">
      <c r="B313" s="59"/>
      <c r="C313" s="59"/>
      <c r="D313" s="59"/>
      <c r="E313" s="59"/>
      <c r="F313" s="59"/>
      <c r="G313" s="59"/>
      <c r="H313" s="59"/>
      <c r="I313" s="59"/>
    </row>
    <row r="314" spans="2:9" ht="13.5">
      <c r="B314" s="59"/>
      <c r="C314" s="59"/>
      <c r="D314" s="59"/>
      <c r="E314" s="59"/>
      <c r="F314" s="59"/>
      <c r="G314" s="59"/>
      <c r="H314" s="59"/>
      <c r="I314" s="59"/>
    </row>
    <row r="315" spans="2:9" ht="13.5">
      <c r="B315" s="59"/>
      <c r="C315" s="59"/>
      <c r="D315" s="59"/>
      <c r="E315" s="59"/>
      <c r="F315" s="59"/>
      <c r="G315" s="59"/>
      <c r="H315" s="59"/>
      <c r="I315" s="59"/>
    </row>
    <row r="316" spans="2:9" ht="13.5">
      <c r="B316" s="59"/>
      <c r="C316" s="59"/>
      <c r="D316" s="59"/>
      <c r="E316" s="59"/>
      <c r="F316" s="59"/>
      <c r="G316" s="59"/>
      <c r="H316" s="59"/>
      <c r="I316" s="59"/>
    </row>
    <row r="317" spans="2:9" ht="13.5">
      <c r="B317" s="59"/>
      <c r="C317" s="59"/>
      <c r="D317" s="59"/>
      <c r="E317" s="59"/>
      <c r="F317" s="59"/>
      <c r="G317" s="59"/>
      <c r="H317" s="59"/>
      <c r="I317" s="59"/>
    </row>
    <row r="318" spans="2:9" ht="13.5">
      <c r="B318" s="59"/>
      <c r="C318" s="59"/>
      <c r="D318" s="59"/>
      <c r="E318" s="59"/>
      <c r="F318" s="59"/>
      <c r="G318" s="59"/>
      <c r="H318" s="59"/>
      <c r="I318" s="59"/>
    </row>
    <row r="319" spans="2:9" ht="13.5">
      <c r="B319" s="59"/>
      <c r="C319" s="59"/>
      <c r="D319" s="59"/>
      <c r="E319" s="59"/>
      <c r="F319" s="59"/>
      <c r="G319" s="59"/>
      <c r="H319" s="59"/>
      <c r="I319" s="59"/>
    </row>
    <row r="320" spans="2:9" ht="13.5">
      <c r="B320" s="59"/>
      <c r="C320" s="59"/>
      <c r="D320" s="59"/>
      <c r="E320" s="59"/>
      <c r="F320" s="59"/>
      <c r="G320" s="59"/>
      <c r="H320" s="59"/>
      <c r="I320" s="59"/>
    </row>
    <row r="321" spans="2:9" ht="13.5">
      <c r="B321" s="59"/>
      <c r="C321" s="59"/>
      <c r="D321" s="59"/>
      <c r="E321" s="59"/>
      <c r="F321" s="59"/>
      <c r="G321" s="59"/>
      <c r="H321" s="59"/>
      <c r="I321" s="59"/>
    </row>
    <row r="322" spans="2:9" ht="13.5">
      <c r="B322" s="59"/>
      <c r="C322" s="59"/>
      <c r="D322" s="59"/>
      <c r="E322" s="59"/>
      <c r="F322" s="59"/>
      <c r="G322" s="59"/>
      <c r="H322" s="59"/>
      <c r="I322" s="59"/>
    </row>
    <row r="323" spans="2:9" ht="13.5">
      <c r="B323" s="59"/>
      <c r="C323" s="59"/>
      <c r="D323" s="59"/>
      <c r="E323" s="59"/>
      <c r="F323" s="59"/>
      <c r="G323" s="59"/>
      <c r="H323" s="59"/>
      <c r="I323" s="59"/>
    </row>
    <row r="324" spans="2:9" ht="13.5">
      <c r="B324" s="59"/>
      <c r="C324" s="59"/>
      <c r="D324" s="59"/>
      <c r="E324" s="59"/>
      <c r="F324" s="59"/>
      <c r="G324" s="59"/>
      <c r="H324" s="59"/>
      <c r="I324" s="59"/>
    </row>
    <row r="325" spans="2:9" ht="13.5">
      <c r="B325" s="59"/>
      <c r="C325" s="59"/>
      <c r="D325" s="59"/>
      <c r="E325" s="59"/>
      <c r="F325" s="59"/>
      <c r="G325" s="59"/>
      <c r="H325" s="59"/>
      <c r="I325" s="59"/>
    </row>
    <row r="326" spans="2:9" ht="13.5">
      <c r="B326" s="59"/>
      <c r="C326" s="59"/>
      <c r="D326" s="59"/>
      <c r="E326" s="59"/>
      <c r="F326" s="59"/>
      <c r="G326" s="59"/>
      <c r="H326" s="59"/>
      <c r="I326" s="59"/>
    </row>
    <row r="327" spans="2:9" ht="13.5">
      <c r="B327" s="59"/>
      <c r="C327" s="59"/>
      <c r="D327" s="59"/>
      <c r="E327" s="59"/>
      <c r="F327" s="59"/>
      <c r="G327" s="59"/>
      <c r="H327" s="59"/>
      <c r="I327" s="59"/>
    </row>
    <row r="328" spans="2:9" ht="13.5">
      <c r="B328" s="59"/>
      <c r="C328" s="59"/>
      <c r="D328" s="59"/>
      <c r="E328" s="59"/>
      <c r="F328" s="59"/>
      <c r="G328" s="59"/>
      <c r="H328" s="59"/>
      <c r="I328" s="59"/>
    </row>
    <row r="329" spans="2:9" ht="13.5">
      <c r="B329" s="59"/>
      <c r="C329" s="59"/>
      <c r="D329" s="59"/>
      <c r="E329" s="59"/>
      <c r="F329" s="59"/>
      <c r="G329" s="59"/>
      <c r="H329" s="59"/>
      <c r="I329" s="59"/>
    </row>
    <row r="330" spans="2:9" ht="13.5">
      <c r="B330" s="59"/>
      <c r="C330" s="59"/>
      <c r="D330" s="59"/>
      <c r="E330" s="59"/>
      <c r="F330" s="59"/>
      <c r="G330" s="59"/>
      <c r="H330" s="59"/>
      <c r="I330" s="59"/>
    </row>
    <row r="331" spans="2:9" ht="13.5">
      <c r="B331" s="59"/>
      <c r="C331" s="59"/>
      <c r="D331" s="59"/>
      <c r="E331" s="59"/>
      <c r="F331" s="59"/>
      <c r="G331" s="59"/>
      <c r="H331" s="59"/>
      <c r="I331" s="59"/>
    </row>
    <row r="332" spans="2:9" ht="13.5">
      <c r="B332" s="59"/>
      <c r="C332" s="59"/>
      <c r="D332" s="59"/>
      <c r="E332" s="59"/>
      <c r="F332" s="59"/>
      <c r="G332" s="59"/>
      <c r="H332" s="59"/>
      <c r="I332" s="59"/>
    </row>
    <row r="333" spans="2:9" ht="13.5">
      <c r="B333" s="59"/>
      <c r="C333" s="59"/>
      <c r="D333" s="59"/>
      <c r="E333" s="59"/>
      <c r="F333" s="59"/>
      <c r="G333" s="59"/>
      <c r="H333" s="59"/>
      <c r="I333" s="59"/>
    </row>
    <row r="334" spans="2:9" ht="13.5">
      <c r="B334" s="59"/>
      <c r="C334" s="59"/>
      <c r="D334" s="59"/>
      <c r="E334" s="59"/>
      <c r="F334" s="59"/>
      <c r="G334" s="59"/>
      <c r="H334" s="59"/>
      <c r="I334" s="59"/>
    </row>
    <row r="335" spans="2:9" ht="13.5">
      <c r="B335" s="59"/>
      <c r="C335" s="59"/>
      <c r="D335" s="59"/>
      <c r="E335" s="59"/>
      <c r="F335" s="59"/>
      <c r="G335" s="59"/>
      <c r="H335" s="59"/>
      <c r="I335" s="59"/>
    </row>
    <row r="336" spans="2:9" ht="13.5">
      <c r="B336" s="59"/>
      <c r="C336" s="59"/>
      <c r="D336" s="59"/>
      <c r="E336" s="59"/>
      <c r="F336" s="59"/>
      <c r="G336" s="59"/>
      <c r="H336" s="59"/>
      <c r="I336" s="59"/>
    </row>
    <row r="337" spans="2:9" ht="13.5">
      <c r="B337" s="59"/>
      <c r="C337" s="59"/>
      <c r="D337" s="59"/>
      <c r="E337" s="59"/>
      <c r="F337" s="59"/>
      <c r="G337" s="59"/>
      <c r="H337" s="59"/>
      <c r="I337" s="59"/>
    </row>
    <row r="338" spans="2:9" ht="13.5">
      <c r="B338" s="59"/>
      <c r="C338" s="59"/>
      <c r="D338" s="59"/>
      <c r="E338" s="59"/>
      <c r="F338" s="59"/>
      <c r="G338" s="59"/>
      <c r="H338" s="59"/>
      <c r="I338" s="59"/>
    </row>
    <row r="339" spans="2:9" ht="13.5">
      <c r="B339" s="59"/>
      <c r="C339" s="59"/>
      <c r="D339" s="59"/>
      <c r="E339" s="59"/>
      <c r="F339" s="59"/>
      <c r="G339" s="59"/>
      <c r="H339" s="59"/>
      <c r="I339" s="59"/>
    </row>
    <row r="340" spans="2:9" ht="13.5">
      <c r="B340" s="59"/>
      <c r="C340" s="59"/>
      <c r="D340" s="59"/>
      <c r="E340" s="59"/>
      <c r="F340" s="59"/>
      <c r="G340" s="59"/>
      <c r="H340" s="59"/>
      <c r="I340" s="59"/>
    </row>
    <row r="341" spans="2:9" ht="13.5">
      <c r="B341" s="59"/>
      <c r="C341" s="59"/>
      <c r="D341" s="59"/>
      <c r="E341" s="59"/>
      <c r="F341" s="59"/>
      <c r="G341" s="59"/>
      <c r="H341" s="59"/>
      <c r="I341" s="59"/>
    </row>
    <row r="342" spans="2:9" ht="13.5">
      <c r="B342" s="59"/>
      <c r="C342" s="59"/>
      <c r="D342" s="59"/>
      <c r="E342" s="59"/>
      <c r="F342" s="59"/>
      <c r="G342" s="59"/>
      <c r="H342" s="59"/>
      <c r="I342" s="59"/>
    </row>
    <row r="343" spans="2:9" ht="13.5">
      <c r="B343" s="59"/>
      <c r="C343" s="59"/>
      <c r="D343" s="59"/>
      <c r="E343" s="59"/>
      <c r="F343" s="59"/>
      <c r="G343" s="59"/>
      <c r="H343" s="59"/>
      <c r="I343" s="59"/>
    </row>
    <row r="344" spans="2:9" ht="13.5">
      <c r="B344" s="59"/>
      <c r="C344" s="59"/>
      <c r="D344" s="59"/>
      <c r="E344" s="59"/>
      <c r="F344" s="59"/>
      <c r="G344" s="59"/>
      <c r="H344" s="59"/>
      <c r="I344" s="59"/>
    </row>
    <row r="345" spans="2:9" ht="13.5">
      <c r="B345" s="59"/>
      <c r="C345" s="59"/>
      <c r="D345" s="59"/>
      <c r="E345" s="59"/>
      <c r="F345" s="59"/>
      <c r="G345" s="59"/>
      <c r="H345" s="59"/>
      <c r="I345" s="59"/>
    </row>
    <row r="346" spans="2:9" ht="13.5">
      <c r="B346" s="59"/>
      <c r="C346" s="59"/>
      <c r="D346" s="59"/>
      <c r="E346" s="59"/>
      <c r="F346" s="59"/>
      <c r="G346" s="59"/>
      <c r="H346" s="59"/>
      <c r="I346" s="59"/>
    </row>
    <row r="347" spans="2:9" ht="13.5">
      <c r="B347" s="59"/>
      <c r="C347" s="59"/>
      <c r="D347" s="59"/>
      <c r="E347" s="59"/>
      <c r="F347" s="59"/>
      <c r="G347" s="59"/>
      <c r="H347" s="59"/>
      <c r="I347" s="59"/>
    </row>
    <row r="348" spans="2:9" ht="13.5">
      <c r="B348" s="59"/>
      <c r="C348" s="59"/>
      <c r="D348" s="59"/>
      <c r="E348" s="59"/>
      <c r="F348" s="59"/>
      <c r="G348" s="59"/>
      <c r="H348" s="59"/>
      <c r="I348" s="59"/>
    </row>
    <row r="349" spans="2:9" ht="13.5">
      <c r="B349" s="59"/>
      <c r="C349" s="59"/>
      <c r="D349" s="59"/>
      <c r="E349" s="59"/>
      <c r="F349" s="59"/>
      <c r="G349" s="59"/>
      <c r="H349" s="59"/>
      <c r="I349" s="59"/>
    </row>
    <row r="350" spans="2:9" ht="13.5">
      <c r="B350" s="59"/>
      <c r="C350" s="59"/>
      <c r="D350" s="59"/>
      <c r="E350" s="59"/>
      <c r="F350" s="59"/>
      <c r="G350" s="59"/>
      <c r="H350" s="59"/>
      <c r="I350" s="59"/>
    </row>
    <row r="351" spans="2:9" ht="13.5">
      <c r="B351" s="59"/>
      <c r="C351" s="59"/>
      <c r="D351" s="59"/>
      <c r="E351" s="59"/>
      <c r="F351" s="59"/>
      <c r="G351" s="59"/>
      <c r="H351" s="59"/>
      <c r="I351" s="59"/>
    </row>
    <row r="352" spans="2:9" ht="13.5">
      <c r="B352" s="59"/>
      <c r="C352" s="59"/>
      <c r="D352" s="59"/>
      <c r="E352" s="59"/>
      <c r="F352" s="59"/>
      <c r="G352" s="59"/>
      <c r="H352" s="59"/>
      <c r="I352" s="59"/>
    </row>
    <row r="353" spans="2:9" ht="13.5">
      <c r="B353" s="59"/>
      <c r="C353" s="59"/>
      <c r="D353" s="59"/>
      <c r="E353" s="59"/>
      <c r="F353" s="59"/>
      <c r="G353" s="59"/>
      <c r="H353" s="59"/>
      <c r="I353" s="59"/>
    </row>
    <row r="354" spans="2:9" ht="13.5">
      <c r="B354" s="59"/>
      <c r="C354" s="59"/>
      <c r="D354" s="59"/>
      <c r="E354" s="59"/>
      <c r="F354" s="59"/>
      <c r="G354" s="59"/>
      <c r="H354" s="59"/>
      <c r="I354" s="59"/>
    </row>
    <row r="355" spans="2:9" ht="13.5">
      <c r="B355" s="59"/>
      <c r="C355" s="59"/>
      <c r="D355" s="59"/>
      <c r="E355" s="59"/>
      <c r="F355" s="59"/>
      <c r="G355" s="59"/>
      <c r="H355" s="59"/>
      <c r="I355" s="59"/>
    </row>
    <row r="356" spans="2:9" ht="13.5">
      <c r="B356" s="59"/>
      <c r="C356" s="59"/>
      <c r="D356" s="59"/>
      <c r="E356" s="59"/>
      <c r="F356" s="59"/>
      <c r="G356" s="59"/>
      <c r="H356" s="59"/>
      <c r="I356" s="59"/>
    </row>
    <row r="357" spans="2:9" ht="13.5">
      <c r="B357" s="59"/>
      <c r="C357" s="59"/>
      <c r="D357" s="59"/>
      <c r="E357" s="59"/>
      <c r="F357" s="59"/>
      <c r="G357" s="59"/>
      <c r="H357" s="59"/>
      <c r="I357" s="59"/>
    </row>
    <row r="358" spans="2:9" ht="13.5">
      <c r="B358" s="59"/>
      <c r="C358" s="59"/>
      <c r="D358" s="59"/>
      <c r="E358" s="59"/>
      <c r="F358" s="59"/>
      <c r="G358" s="59"/>
      <c r="H358" s="59"/>
      <c r="I358" s="59"/>
    </row>
    <row r="359" spans="2:9" ht="13.5">
      <c r="B359" s="59"/>
      <c r="C359" s="59"/>
      <c r="D359" s="59"/>
      <c r="E359" s="59"/>
      <c r="F359" s="59"/>
      <c r="G359" s="59"/>
      <c r="H359" s="59"/>
      <c r="I359" s="59"/>
    </row>
    <row r="360" spans="2:9" ht="13.5">
      <c r="B360" s="59"/>
      <c r="C360" s="59"/>
      <c r="D360" s="59"/>
      <c r="E360" s="59"/>
      <c r="F360" s="59"/>
      <c r="G360" s="59"/>
      <c r="H360" s="59"/>
      <c r="I360" s="59"/>
    </row>
    <row r="361" spans="2:9" ht="13.5">
      <c r="B361" s="59"/>
      <c r="C361" s="59"/>
      <c r="D361" s="59"/>
      <c r="E361" s="59"/>
      <c r="F361" s="59"/>
      <c r="G361" s="59"/>
      <c r="H361" s="59"/>
      <c r="I361" s="59"/>
    </row>
    <row r="362" spans="2:9" ht="13.5">
      <c r="B362" s="59"/>
      <c r="C362" s="59"/>
      <c r="D362" s="59"/>
      <c r="E362" s="59"/>
      <c r="F362" s="59"/>
      <c r="G362" s="59"/>
      <c r="H362" s="59"/>
      <c r="I362" s="59"/>
    </row>
    <row r="363" spans="2:9" ht="13.5">
      <c r="B363" s="59"/>
      <c r="C363" s="59"/>
      <c r="D363" s="59"/>
      <c r="E363" s="59"/>
      <c r="F363" s="59"/>
      <c r="G363" s="59"/>
      <c r="H363" s="59"/>
      <c r="I363" s="59"/>
    </row>
    <row r="364" spans="2:9" ht="13.5">
      <c r="B364" s="59"/>
      <c r="C364" s="59"/>
      <c r="D364" s="59"/>
      <c r="E364" s="59"/>
      <c r="F364" s="59"/>
      <c r="G364" s="59"/>
      <c r="H364" s="59"/>
      <c r="I364" s="59"/>
    </row>
    <row r="365" spans="2:9" ht="13.5">
      <c r="B365" s="59"/>
      <c r="C365" s="59"/>
      <c r="D365" s="59"/>
      <c r="E365" s="59"/>
      <c r="F365" s="59"/>
      <c r="G365" s="59"/>
      <c r="H365" s="59"/>
      <c r="I365" s="59"/>
    </row>
    <row r="366" spans="2:9" ht="13.5">
      <c r="B366" s="59"/>
      <c r="C366" s="59"/>
      <c r="D366" s="59"/>
      <c r="E366" s="59"/>
      <c r="F366" s="59"/>
      <c r="G366" s="59"/>
      <c r="H366" s="59"/>
      <c r="I366" s="59"/>
    </row>
    <row r="367" spans="2:9" ht="13.5">
      <c r="B367" s="59"/>
      <c r="C367" s="59"/>
      <c r="D367" s="59"/>
      <c r="E367" s="59"/>
      <c r="F367" s="59"/>
      <c r="G367" s="59"/>
      <c r="H367" s="59"/>
      <c r="I367" s="59"/>
    </row>
    <row r="368" spans="2:9" ht="13.5">
      <c r="B368" s="59"/>
      <c r="C368" s="59"/>
      <c r="D368" s="59"/>
      <c r="E368" s="59"/>
      <c r="F368" s="59"/>
      <c r="G368" s="59"/>
      <c r="H368" s="59"/>
      <c r="I368" s="59"/>
    </row>
    <row r="369" spans="2:9" ht="13.5">
      <c r="B369" s="59"/>
      <c r="C369" s="59"/>
      <c r="D369" s="59"/>
      <c r="E369" s="59"/>
      <c r="F369" s="59"/>
      <c r="G369" s="59"/>
      <c r="H369" s="59"/>
      <c r="I369" s="59"/>
    </row>
    <row r="370" spans="2:9" ht="13.5">
      <c r="B370" s="59"/>
      <c r="C370" s="59"/>
      <c r="D370" s="59"/>
      <c r="E370" s="59"/>
      <c r="F370" s="59"/>
      <c r="G370" s="59"/>
      <c r="H370" s="59"/>
      <c r="I370" s="59"/>
    </row>
    <row r="371" spans="2:9" ht="13.5">
      <c r="B371" s="59"/>
      <c r="C371" s="59"/>
      <c r="D371" s="59"/>
      <c r="E371" s="59"/>
      <c r="F371" s="59"/>
      <c r="G371" s="59"/>
      <c r="H371" s="59"/>
      <c r="I371" s="59"/>
    </row>
    <row r="372" spans="2:9" ht="13.5">
      <c r="B372" s="59"/>
      <c r="C372" s="59"/>
      <c r="D372" s="59"/>
      <c r="E372" s="59"/>
      <c r="F372" s="59"/>
      <c r="G372" s="59"/>
      <c r="H372" s="59"/>
      <c r="I372" s="59"/>
    </row>
    <row r="373" spans="2:9" ht="13.5">
      <c r="B373" s="59"/>
      <c r="C373" s="59"/>
      <c r="D373" s="59"/>
      <c r="E373" s="59"/>
      <c r="F373" s="59"/>
      <c r="G373" s="59"/>
      <c r="H373" s="59"/>
      <c r="I373" s="59"/>
    </row>
    <row r="374" spans="2:9" ht="13.5">
      <c r="B374" s="59"/>
      <c r="C374" s="59"/>
      <c r="D374" s="59"/>
      <c r="E374" s="59"/>
      <c r="F374" s="59"/>
      <c r="G374" s="59"/>
      <c r="H374" s="59"/>
      <c r="I374" s="59"/>
    </row>
    <row r="375" spans="2:9" ht="13.5">
      <c r="B375" s="59"/>
      <c r="C375" s="59"/>
      <c r="D375" s="59"/>
      <c r="E375" s="59"/>
      <c r="F375" s="59"/>
      <c r="G375" s="59"/>
      <c r="H375" s="59"/>
      <c r="I375" s="59"/>
    </row>
    <row r="376" spans="2:9" ht="13.5">
      <c r="B376" s="59"/>
      <c r="C376" s="59"/>
      <c r="D376" s="59"/>
      <c r="E376" s="59"/>
      <c r="F376" s="59"/>
      <c r="G376" s="59"/>
      <c r="H376" s="59"/>
      <c r="I376" s="59"/>
    </row>
    <row r="377" spans="2:9" ht="13.5">
      <c r="B377" s="59"/>
      <c r="C377" s="59"/>
      <c r="D377" s="59"/>
      <c r="E377" s="59"/>
      <c r="F377" s="59"/>
      <c r="G377" s="59"/>
      <c r="H377" s="59"/>
      <c r="I377" s="59"/>
    </row>
    <row r="378" spans="2:9" ht="13.5">
      <c r="B378" s="59"/>
      <c r="C378" s="59"/>
      <c r="D378" s="59"/>
      <c r="E378" s="59"/>
      <c r="F378" s="59"/>
      <c r="G378" s="59"/>
      <c r="H378" s="59"/>
      <c r="I378" s="59"/>
    </row>
    <row r="379" spans="2:9" ht="13.5">
      <c r="B379" s="59"/>
      <c r="C379" s="59"/>
      <c r="D379" s="59"/>
      <c r="E379" s="59"/>
      <c r="F379" s="59"/>
      <c r="G379" s="59"/>
      <c r="H379" s="59"/>
      <c r="I379" s="59"/>
    </row>
    <row r="380" spans="2:9" ht="13.5">
      <c r="B380" s="59"/>
      <c r="C380" s="59"/>
      <c r="D380" s="59"/>
      <c r="E380" s="59"/>
      <c r="F380" s="59"/>
      <c r="G380" s="59"/>
      <c r="H380" s="59"/>
      <c r="I380" s="59"/>
    </row>
    <row r="381" spans="2:9" ht="13.5">
      <c r="B381" s="59"/>
      <c r="C381" s="59"/>
      <c r="D381" s="59"/>
      <c r="E381" s="59"/>
      <c r="F381" s="59"/>
      <c r="G381" s="59"/>
      <c r="H381" s="59"/>
      <c r="I381" s="59"/>
    </row>
    <row r="382" spans="2:9" ht="13.5">
      <c r="B382" s="59"/>
      <c r="C382" s="59"/>
      <c r="D382" s="59"/>
      <c r="E382" s="59"/>
      <c r="F382" s="59"/>
      <c r="G382" s="59"/>
      <c r="H382" s="59"/>
      <c r="I382" s="59"/>
    </row>
    <row r="383" spans="2:9" ht="13.5">
      <c r="B383" s="59"/>
      <c r="C383" s="59"/>
      <c r="D383" s="59"/>
      <c r="E383" s="59"/>
      <c r="F383" s="59"/>
      <c r="G383" s="59"/>
      <c r="H383" s="59"/>
      <c r="I383" s="59"/>
    </row>
    <row r="384" spans="2:9" ht="13.5">
      <c r="B384" s="59"/>
      <c r="C384" s="59"/>
      <c r="D384" s="59"/>
      <c r="E384" s="59"/>
      <c r="F384" s="59"/>
      <c r="G384" s="59"/>
      <c r="H384" s="59"/>
      <c r="I384" s="59"/>
    </row>
    <row r="385" spans="2:9" ht="13.5">
      <c r="B385" s="59"/>
      <c r="C385" s="59"/>
      <c r="D385" s="59"/>
      <c r="E385" s="59"/>
      <c r="F385" s="59"/>
      <c r="G385" s="59"/>
      <c r="H385" s="59"/>
      <c r="I385" s="59"/>
    </row>
    <row r="386" spans="2:9" ht="13.5">
      <c r="B386" s="59"/>
      <c r="C386" s="59"/>
      <c r="D386" s="59"/>
      <c r="E386" s="59"/>
      <c r="F386" s="59"/>
      <c r="G386" s="59"/>
      <c r="H386" s="59"/>
      <c r="I386" s="59"/>
    </row>
    <row r="387" spans="2:9" ht="13.5">
      <c r="B387" s="59"/>
      <c r="C387" s="59"/>
      <c r="D387" s="59"/>
      <c r="E387" s="59"/>
      <c r="F387" s="59"/>
      <c r="G387" s="59"/>
      <c r="H387" s="59"/>
      <c r="I387" s="59"/>
    </row>
    <row r="388" spans="2:9" ht="13.5">
      <c r="B388" s="59"/>
      <c r="C388" s="59"/>
      <c r="D388" s="59"/>
      <c r="E388" s="59"/>
      <c r="F388" s="59"/>
      <c r="G388" s="59"/>
      <c r="H388" s="59"/>
      <c r="I388" s="59"/>
    </row>
    <row r="389" spans="2:9" ht="13.5">
      <c r="B389" s="59"/>
      <c r="C389" s="59"/>
      <c r="D389" s="59"/>
      <c r="E389" s="59"/>
      <c r="F389" s="59"/>
      <c r="G389" s="59"/>
      <c r="H389" s="59"/>
      <c r="I389" s="59"/>
    </row>
    <row r="390" spans="2:9" ht="13.5">
      <c r="B390" s="59"/>
      <c r="C390" s="59"/>
      <c r="D390" s="59"/>
      <c r="E390" s="59"/>
      <c r="F390" s="59"/>
      <c r="G390" s="59"/>
      <c r="H390" s="59"/>
      <c r="I390" s="59"/>
    </row>
    <row r="391" spans="2:9" ht="13.5">
      <c r="B391" s="59"/>
      <c r="C391" s="59"/>
      <c r="D391" s="59"/>
      <c r="E391" s="59"/>
      <c r="F391" s="59"/>
      <c r="G391" s="59"/>
      <c r="H391" s="59"/>
      <c r="I391" s="59"/>
    </row>
    <row r="392" spans="2:9" ht="13.5">
      <c r="B392" s="59"/>
      <c r="C392" s="59"/>
      <c r="D392" s="59"/>
      <c r="E392" s="59"/>
      <c r="F392" s="59"/>
      <c r="G392" s="59"/>
      <c r="H392" s="59"/>
      <c r="I392" s="59"/>
    </row>
    <row r="393" spans="2:9" ht="13.5">
      <c r="B393" s="59"/>
      <c r="C393" s="59"/>
      <c r="D393" s="59"/>
      <c r="E393" s="59"/>
      <c r="F393" s="59"/>
      <c r="G393" s="59"/>
      <c r="H393" s="59"/>
      <c r="I393" s="59"/>
    </row>
    <row r="394" spans="2:9" ht="13.5">
      <c r="B394" s="59"/>
      <c r="C394" s="59"/>
      <c r="D394" s="59"/>
      <c r="E394" s="59"/>
      <c r="F394" s="59"/>
      <c r="G394" s="59"/>
      <c r="H394" s="59"/>
      <c r="I394" s="59"/>
    </row>
    <row r="395" spans="2:9" ht="13.5">
      <c r="B395" s="59"/>
      <c r="C395" s="59"/>
      <c r="D395" s="59"/>
      <c r="E395" s="59"/>
      <c r="F395" s="59"/>
      <c r="G395" s="59"/>
      <c r="H395" s="59"/>
      <c r="I395" s="59"/>
    </row>
    <row r="396" spans="2:9" ht="13.5">
      <c r="B396" s="59"/>
      <c r="C396" s="59"/>
      <c r="D396" s="59"/>
      <c r="E396" s="59"/>
      <c r="F396" s="59"/>
      <c r="G396" s="59"/>
      <c r="H396" s="59"/>
      <c r="I396" s="59"/>
    </row>
    <row r="397" spans="2:9" ht="13.5">
      <c r="B397" s="59"/>
      <c r="C397" s="59"/>
      <c r="D397" s="59"/>
      <c r="E397" s="59"/>
      <c r="F397" s="59"/>
      <c r="G397" s="59"/>
      <c r="H397" s="59"/>
      <c r="I397" s="59"/>
    </row>
    <row r="398" spans="2:9" ht="13.5">
      <c r="B398" s="59"/>
      <c r="C398" s="59"/>
      <c r="D398" s="59"/>
      <c r="E398" s="59"/>
      <c r="F398" s="59"/>
      <c r="G398" s="59"/>
      <c r="H398" s="59"/>
      <c r="I398" s="59"/>
    </row>
    <row r="399" spans="2:9" ht="13.5">
      <c r="B399" s="59"/>
      <c r="C399" s="59"/>
      <c r="D399" s="59"/>
      <c r="E399" s="59"/>
      <c r="F399" s="59"/>
      <c r="G399" s="59"/>
      <c r="H399" s="59"/>
      <c r="I399" s="59"/>
    </row>
    <row r="400" spans="2:9" ht="13.5">
      <c r="B400" s="59"/>
      <c r="C400" s="59"/>
      <c r="D400" s="59"/>
      <c r="E400" s="59"/>
      <c r="F400" s="59"/>
      <c r="G400" s="59"/>
      <c r="H400" s="59"/>
      <c r="I400" s="59"/>
    </row>
    <row r="401" spans="2:9" ht="13.5">
      <c r="B401" s="59"/>
      <c r="C401" s="59"/>
      <c r="D401" s="59"/>
      <c r="E401" s="59"/>
      <c r="F401" s="59"/>
      <c r="G401" s="59"/>
      <c r="H401" s="59"/>
      <c r="I401" s="59"/>
    </row>
    <row r="402" spans="2:9" ht="13.5">
      <c r="B402" s="59"/>
      <c r="C402" s="59"/>
      <c r="D402" s="59"/>
      <c r="E402" s="59"/>
      <c r="F402" s="59"/>
      <c r="G402" s="59"/>
      <c r="H402" s="59"/>
      <c r="I402" s="59"/>
    </row>
    <row r="403" spans="2:9" ht="13.5">
      <c r="B403" s="59"/>
      <c r="C403" s="59"/>
      <c r="D403" s="59"/>
      <c r="E403" s="59"/>
      <c r="F403" s="59"/>
      <c r="G403" s="59"/>
      <c r="H403" s="59"/>
      <c r="I403" s="59"/>
    </row>
    <row r="404" spans="2:9" ht="13.5">
      <c r="B404" s="59"/>
      <c r="C404" s="59"/>
      <c r="D404" s="59"/>
      <c r="E404" s="59"/>
      <c r="F404" s="59"/>
      <c r="G404" s="59"/>
      <c r="H404" s="59"/>
      <c r="I404" s="59"/>
    </row>
    <row r="405" spans="2:9" ht="13.5">
      <c r="B405" s="59"/>
      <c r="C405" s="59"/>
      <c r="D405" s="59"/>
      <c r="E405" s="59"/>
      <c r="F405" s="59"/>
      <c r="G405" s="59"/>
      <c r="H405" s="59"/>
      <c r="I405" s="59"/>
    </row>
    <row r="406" spans="2:9" ht="13.5">
      <c r="B406" s="59"/>
      <c r="C406" s="59"/>
      <c r="D406" s="59"/>
      <c r="E406" s="59"/>
      <c r="F406" s="59"/>
      <c r="G406" s="59"/>
      <c r="H406" s="59"/>
      <c r="I406" s="59"/>
    </row>
    <row r="407" spans="2:9" ht="13.5">
      <c r="B407" s="59"/>
      <c r="C407" s="59"/>
      <c r="D407" s="59"/>
      <c r="E407" s="59"/>
      <c r="F407" s="59"/>
      <c r="G407" s="59"/>
      <c r="H407" s="59"/>
      <c r="I407" s="59"/>
    </row>
    <row r="408" spans="2:9" ht="13.5">
      <c r="B408" s="59"/>
      <c r="C408" s="59"/>
      <c r="D408" s="59"/>
      <c r="E408" s="59"/>
      <c r="F408" s="59"/>
      <c r="G408" s="59"/>
      <c r="H408" s="59"/>
      <c r="I408" s="59"/>
    </row>
    <row r="409" spans="2:9" ht="13.5">
      <c r="B409" s="59"/>
      <c r="C409" s="59"/>
      <c r="D409" s="59"/>
      <c r="E409" s="59"/>
      <c r="F409" s="59"/>
      <c r="G409" s="59"/>
      <c r="H409" s="59"/>
      <c r="I409" s="59"/>
    </row>
    <row r="410" spans="2:9" ht="13.5">
      <c r="B410" s="59"/>
      <c r="C410" s="59"/>
      <c r="D410" s="59"/>
      <c r="E410" s="59"/>
      <c r="F410" s="59"/>
      <c r="G410" s="59"/>
      <c r="H410" s="59"/>
      <c r="I410" s="59"/>
    </row>
    <row r="411" spans="2:9" ht="13.5">
      <c r="B411" s="59"/>
      <c r="C411" s="59"/>
      <c r="D411" s="59"/>
      <c r="E411" s="59"/>
      <c r="F411" s="59"/>
      <c r="G411" s="59"/>
      <c r="H411" s="59"/>
      <c r="I411" s="59"/>
    </row>
    <row r="412" spans="2:9" ht="13.5">
      <c r="B412" s="59"/>
      <c r="C412" s="59"/>
      <c r="D412" s="59"/>
      <c r="E412" s="59"/>
      <c r="F412" s="59"/>
      <c r="G412" s="59"/>
      <c r="H412" s="59"/>
      <c r="I412" s="59"/>
    </row>
    <row r="413" spans="2:9" ht="13.5">
      <c r="B413" s="59"/>
      <c r="C413" s="59"/>
      <c r="D413" s="59"/>
      <c r="E413" s="59"/>
      <c r="F413" s="59"/>
      <c r="G413" s="59"/>
      <c r="H413" s="59"/>
      <c r="I413" s="59"/>
    </row>
    <row r="414" spans="2:9" ht="13.5">
      <c r="B414" s="59"/>
      <c r="C414" s="59"/>
      <c r="D414" s="59"/>
      <c r="E414" s="59"/>
      <c r="F414" s="59"/>
      <c r="G414" s="59"/>
      <c r="H414" s="59"/>
      <c r="I414" s="59"/>
    </row>
    <row r="415" spans="2:9" ht="13.5">
      <c r="B415" s="59"/>
      <c r="C415" s="59"/>
      <c r="D415" s="59"/>
      <c r="E415" s="59"/>
      <c r="F415" s="59"/>
      <c r="G415" s="59"/>
      <c r="H415" s="59"/>
      <c r="I415" s="59"/>
    </row>
    <row r="416" spans="2:9" ht="13.5">
      <c r="B416" s="59"/>
      <c r="C416" s="59"/>
      <c r="D416" s="59"/>
      <c r="E416" s="59"/>
      <c r="F416" s="59"/>
      <c r="G416" s="59"/>
      <c r="H416" s="59"/>
      <c r="I416" s="59"/>
    </row>
    <row r="417" spans="2:9" ht="13.5">
      <c r="B417" s="59"/>
      <c r="C417" s="59"/>
      <c r="D417" s="59"/>
      <c r="E417" s="59"/>
      <c r="F417" s="59"/>
      <c r="G417" s="59"/>
      <c r="H417" s="59"/>
      <c r="I417" s="59"/>
    </row>
    <row r="418" spans="2:9" ht="13.5">
      <c r="B418" s="59"/>
      <c r="C418" s="59"/>
      <c r="D418" s="59"/>
      <c r="E418" s="59"/>
      <c r="F418" s="59"/>
      <c r="G418" s="59"/>
      <c r="H418" s="59"/>
      <c r="I418" s="59"/>
    </row>
    <row r="419" spans="2:9" ht="13.5">
      <c r="B419" s="59"/>
      <c r="C419" s="59"/>
      <c r="D419" s="59"/>
      <c r="E419" s="59"/>
      <c r="F419" s="59"/>
      <c r="G419" s="59"/>
      <c r="H419" s="59"/>
      <c r="I419" s="59"/>
    </row>
    <row r="420" spans="2:9" ht="13.5">
      <c r="B420" s="59"/>
      <c r="C420" s="59"/>
      <c r="D420" s="59"/>
      <c r="E420" s="59"/>
      <c r="F420" s="59"/>
      <c r="G420" s="59"/>
      <c r="H420" s="59"/>
      <c r="I420" s="59"/>
    </row>
    <row r="421" spans="2:9" ht="13.5">
      <c r="B421" s="59"/>
      <c r="C421" s="59"/>
      <c r="D421" s="59"/>
      <c r="E421" s="59"/>
      <c r="F421" s="59"/>
      <c r="G421" s="59"/>
      <c r="H421" s="59"/>
      <c r="I421" s="59"/>
    </row>
    <row r="422" spans="2:9" ht="13.5">
      <c r="B422" s="59"/>
      <c r="C422" s="59"/>
      <c r="D422" s="59"/>
      <c r="E422" s="59"/>
      <c r="F422" s="59"/>
      <c r="G422" s="59"/>
      <c r="H422" s="59"/>
      <c r="I422" s="59"/>
    </row>
    <row r="423" spans="2:9" ht="13.5">
      <c r="B423" s="59"/>
      <c r="C423" s="59"/>
      <c r="D423" s="59"/>
      <c r="E423" s="59"/>
      <c r="F423" s="59"/>
      <c r="G423" s="59"/>
      <c r="H423" s="59"/>
      <c r="I423" s="59"/>
    </row>
    <row r="424" spans="2:9" ht="13.5">
      <c r="B424" s="59"/>
      <c r="C424" s="59"/>
      <c r="D424" s="59"/>
      <c r="E424" s="59"/>
      <c r="F424" s="59"/>
      <c r="G424" s="59"/>
      <c r="H424" s="59"/>
      <c r="I424" s="59"/>
    </row>
    <row r="425" spans="2:9" ht="13.5">
      <c r="B425" s="59"/>
      <c r="C425" s="59"/>
      <c r="D425" s="59"/>
      <c r="E425" s="59"/>
      <c r="F425" s="59"/>
      <c r="G425" s="59"/>
      <c r="H425" s="59"/>
      <c r="I425" s="59"/>
    </row>
    <row r="426" spans="2:9" ht="13.5">
      <c r="B426" s="59"/>
      <c r="C426" s="59"/>
      <c r="D426" s="59"/>
      <c r="E426" s="59"/>
      <c r="F426" s="59"/>
      <c r="G426" s="59"/>
      <c r="H426" s="59"/>
      <c r="I426" s="59"/>
    </row>
    <row r="427" spans="2:9" ht="13.5">
      <c r="B427" s="59"/>
      <c r="C427" s="59"/>
      <c r="D427" s="59"/>
      <c r="E427" s="59"/>
      <c r="F427" s="59"/>
      <c r="G427" s="59"/>
      <c r="H427" s="59"/>
      <c r="I427" s="59"/>
    </row>
    <row r="428" spans="2:9" ht="13.5">
      <c r="B428" s="59"/>
      <c r="C428" s="59"/>
      <c r="D428" s="59"/>
      <c r="E428" s="59"/>
      <c r="F428" s="59"/>
      <c r="G428" s="59"/>
      <c r="H428" s="59"/>
      <c r="I428" s="59"/>
    </row>
    <row r="429" spans="2:9" ht="13.5">
      <c r="B429" s="59"/>
      <c r="C429" s="59"/>
      <c r="D429" s="59"/>
      <c r="E429" s="59"/>
      <c r="F429" s="59"/>
      <c r="G429" s="59"/>
      <c r="H429" s="59"/>
      <c r="I429" s="59"/>
    </row>
    <row r="430" spans="2:9" ht="13.5">
      <c r="B430" s="59"/>
      <c r="C430" s="59"/>
      <c r="D430" s="59"/>
      <c r="E430" s="59"/>
      <c r="F430" s="59"/>
      <c r="G430" s="59"/>
      <c r="H430" s="59"/>
      <c r="I430" s="59"/>
    </row>
    <row r="431" spans="2:9" ht="13.5">
      <c r="B431" s="59"/>
      <c r="C431" s="59"/>
      <c r="D431" s="59"/>
      <c r="E431" s="59"/>
      <c r="F431" s="59"/>
      <c r="G431" s="59"/>
      <c r="H431" s="59"/>
      <c r="I431" s="59"/>
    </row>
    <row r="432" spans="2:9" ht="13.5">
      <c r="B432" s="59"/>
      <c r="C432" s="59"/>
      <c r="D432" s="59"/>
      <c r="E432" s="59"/>
      <c r="F432" s="59"/>
      <c r="G432" s="59"/>
      <c r="H432" s="59"/>
      <c r="I432" s="59"/>
    </row>
    <row r="433" spans="2:9" ht="13.5">
      <c r="B433" s="59"/>
      <c r="C433" s="59"/>
      <c r="D433" s="59"/>
      <c r="E433" s="59"/>
      <c r="F433" s="59"/>
      <c r="G433" s="59"/>
      <c r="H433" s="59"/>
      <c r="I433" s="59"/>
    </row>
    <row r="434" spans="2:9" ht="13.5">
      <c r="B434" s="59"/>
      <c r="C434" s="59"/>
      <c r="D434" s="59"/>
      <c r="E434" s="59"/>
      <c r="F434" s="59"/>
      <c r="G434" s="59"/>
      <c r="H434" s="59"/>
      <c r="I434" s="59"/>
    </row>
    <row r="435" spans="2:9" ht="13.5">
      <c r="B435" s="59"/>
      <c r="C435" s="59"/>
      <c r="D435" s="59"/>
      <c r="E435" s="59"/>
      <c r="F435" s="59"/>
      <c r="G435" s="59"/>
      <c r="H435" s="59"/>
      <c r="I435" s="59"/>
    </row>
    <row r="436" spans="2:9" ht="13.5">
      <c r="B436" s="59"/>
      <c r="C436" s="59"/>
      <c r="D436" s="59"/>
      <c r="E436" s="59"/>
      <c r="F436" s="59"/>
      <c r="G436" s="59"/>
      <c r="H436" s="59"/>
      <c r="I436" s="59"/>
    </row>
    <row r="437" spans="2:9" ht="13.5">
      <c r="B437" s="59"/>
      <c r="C437" s="59"/>
      <c r="D437" s="59"/>
      <c r="E437" s="59"/>
      <c r="F437" s="59"/>
      <c r="G437" s="59"/>
      <c r="H437" s="59"/>
      <c r="I437" s="59"/>
    </row>
    <row r="438" spans="2:9" ht="13.5">
      <c r="B438" s="59"/>
      <c r="C438" s="59"/>
      <c r="D438" s="59"/>
      <c r="E438" s="59"/>
      <c r="F438" s="59"/>
      <c r="G438" s="59"/>
      <c r="H438" s="59"/>
      <c r="I438" s="59"/>
    </row>
    <row r="439" spans="2:9" ht="13.5">
      <c r="B439" s="59"/>
      <c r="C439" s="59"/>
      <c r="D439" s="59"/>
      <c r="E439" s="59"/>
      <c r="F439" s="59"/>
      <c r="G439" s="59"/>
      <c r="H439" s="59"/>
      <c r="I439" s="59"/>
    </row>
    <row r="440" spans="2:9" ht="13.5">
      <c r="B440" s="59"/>
      <c r="C440" s="59"/>
      <c r="D440" s="59"/>
      <c r="E440" s="59"/>
      <c r="F440" s="59"/>
      <c r="G440" s="59"/>
      <c r="H440" s="59"/>
      <c r="I440" s="59"/>
    </row>
    <row r="441" spans="2:9" ht="13.5">
      <c r="B441" s="59"/>
      <c r="C441" s="59"/>
      <c r="D441" s="59"/>
      <c r="E441" s="59"/>
      <c r="F441" s="59"/>
      <c r="G441" s="59"/>
      <c r="H441" s="59"/>
      <c r="I441" s="59"/>
    </row>
    <row r="442" spans="2:9" ht="13.5">
      <c r="B442" s="59"/>
      <c r="C442" s="59"/>
      <c r="D442" s="59"/>
      <c r="E442" s="59"/>
      <c r="F442" s="59"/>
      <c r="G442" s="59"/>
      <c r="H442" s="59"/>
      <c r="I442" s="59"/>
    </row>
    <row r="443" spans="2:9" ht="13.5">
      <c r="B443" s="59"/>
      <c r="C443" s="59"/>
      <c r="D443" s="59"/>
      <c r="E443" s="59"/>
      <c r="F443" s="59"/>
      <c r="G443" s="59"/>
      <c r="H443" s="59"/>
      <c r="I443" s="59"/>
    </row>
    <row r="444" spans="2:9" ht="13.5">
      <c r="B444" s="59"/>
      <c r="C444" s="59"/>
      <c r="D444" s="59"/>
      <c r="E444" s="59"/>
      <c r="F444" s="59"/>
      <c r="G444" s="59"/>
      <c r="H444" s="59"/>
      <c r="I444" s="59"/>
    </row>
    <row r="445" spans="2:9" ht="13.5">
      <c r="B445" s="59"/>
      <c r="C445" s="59"/>
      <c r="D445" s="59"/>
      <c r="E445" s="59"/>
      <c r="F445" s="59"/>
      <c r="G445" s="59"/>
      <c r="H445" s="59"/>
      <c r="I445" s="59"/>
    </row>
    <row r="446" spans="2:9" ht="13.5">
      <c r="B446" s="59"/>
      <c r="C446" s="59"/>
      <c r="D446" s="59"/>
      <c r="E446" s="59"/>
      <c r="F446" s="59"/>
      <c r="G446" s="59"/>
      <c r="H446" s="59"/>
      <c r="I446" s="59"/>
    </row>
    <row r="447" spans="2:9" ht="13.5">
      <c r="B447" s="59"/>
      <c r="C447" s="59"/>
      <c r="D447" s="59"/>
      <c r="E447" s="59"/>
      <c r="F447" s="59"/>
      <c r="G447" s="59"/>
      <c r="H447" s="59"/>
      <c r="I447" s="59"/>
    </row>
    <row r="448" spans="2:9" ht="13.5">
      <c r="B448" s="59"/>
      <c r="C448" s="59"/>
      <c r="D448" s="59"/>
      <c r="E448" s="59"/>
      <c r="F448" s="59"/>
      <c r="G448" s="59"/>
      <c r="H448" s="59"/>
      <c r="I448" s="59"/>
    </row>
    <row r="449" spans="2:9" ht="13.5">
      <c r="B449" s="59"/>
      <c r="C449" s="59"/>
      <c r="D449" s="59"/>
      <c r="E449" s="59"/>
      <c r="F449" s="59"/>
      <c r="G449" s="59"/>
      <c r="H449" s="59"/>
      <c r="I449" s="59"/>
    </row>
    <row r="450" spans="2:9" ht="13.5">
      <c r="B450" s="59"/>
      <c r="C450" s="59"/>
      <c r="D450" s="59"/>
      <c r="E450" s="59"/>
      <c r="F450" s="59"/>
      <c r="G450" s="59"/>
      <c r="H450" s="59"/>
      <c r="I450" s="59"/>
    </row>
    <row r="451" spans="2:9" ht="13.5">
      <c r="B451" s="59"/>
      <c r="C451" s="59"/>
      <c r="D451" s="59"/>
      <c r="E451" s="59"/>
      <c r="F451" s="59"/>
      <c r="G451" s="59"/>
      <c r="H451" s="59"/>
      <c r="I451" s="59"/>
    </row>
    <row r="452" spans="2:9" ht="13.5">
      <c r="B452" s="59"/>
      <c r="C452" s="59"/>
      <c r="D452" s="59"/>
      <c r="E452" s="59"/>
      <c r="F452" s="59"/>
      <c r="G452" s="59"/>
      <c r="H452" s="59"/>
      <c r="I452" s="59"/>
    </row>
    <row r="453" spans="2:9" ht="13.5">
      <c r="B453" s="59"/>
      <c r="C453" s="59"/>
      <c r="D453" s="59"/>
      <c r="E453" s="59"/>
      <c r="F453" s="59"/>
      <c r="G453" s="59"/>
      <c r="H453" s="59"/>
      <c r="I453" s="59"/>
    </row>
    <row r="454" spans="2:9" ht="13.5">
      <c r="B454" s="59"/>
      <c r="C454" s="59"/>
      <c r="D454" s="59"/>
      <c r="E454" s="59"/>
      <c r="F454" s="59"/>
      <c r="G454" s="59"/>
      <c r="H454" s="59"/>
      <c r="I454" s="59"/>
    </row>
    <row r="455" spans="2:9" ht="13.5">
      <c r="B455" s="59"/>
      <c r="C455" s="59"/>
      <c r="D455" s="59"/>
      <c r="E455" s="59"/>
      <c r="F455" s="59"/>
      <c r="G455" s="59"/>
      <c r="H455" s="59"/>
      <c r="I455" s="59"/>
    </row>
    <row r="456" spans="2:9" ht="13.5">
      <c r="B456" s="59"/>
      <c r="C456" s="59"/>
      <c r="D456" s="59"/>
      <c r="E456" s="59"/>
      <c r="F456" s="59"/>
      <c r="G456" s="59"/>
      <c r="H456" s="59"/>
      <c r="I456" s="59"/>
    </row>
    <row r="457" spans="2:9" ht="13.5">
      <c r="B457" s="59"/>
      <c r="C457" s="59"/>
      <c r="D457" s="59"/>
      <c r="E457" s="59"/>
      <c r="F457" s="59"/>
      <c r="G457" s="59"/>
      <c r="H457" s="59"/>
      <c r="I457" s="59"/>
    </row>
    <row r="458" spans="2:9" ht="13.5">
      <c r="B458" s="59"/>
      <c r="C458" s="59"/>
      <c r="D458" s="59"/>
      <c r="E458" s="59"/>
      <c r="F458" s="59"/>
      <c r="G458" s="59"/>
      <c r="H458" s="59"/>
      <c r="I458" s="59"/>
    </row>
    <row r="459" spans="2:9" ht="13.5">
      <c r="B459" s="59"/>
      <c r="C459" s="59"/>
      <c r="D459" s="59"/>
      <c r="E459" s="59"/>
      <c r="F459" s="59"/>
      <c r="G459" s="59"/>
      <c r="H459" s="59"/>
      <c r="I459" s="59"/>
    </row>
    <row r="460" spans="2:9" ht="13.5">
      <c r="B460" s="59"/>
      <c r="C460" s="59"/>
      <c r="D460" s="59"/>
      <c r="E460" s="59"/>
      <c r="F460" s="59"/>
      <c r="G460" s="59"/>
      <c r="H460" s="59"/>
      <c r="I460" s="59"/>
    </row>
    <row r="461" spans="2:9" ht="13.5">
      <c r="B461" s="59"/>
      <c r="C461" s="59"/>
      <c r="D461" s="59"/>
      <c r="E461" s="59"/>
      <c r="F461" s="59"/>
      <c r="G461" s="59"/>
      <c r="H461" s="59"/>
      <c r="I461" s="59"/>
    </row>
    <row r="462" spans="2:9" ht="13.5">
      <c r="B462" s="59"/>
      <c r="C462" s="59"/>
      <c r="D462" s="59"/>
      <c r="E462" s="59"/>
      <c r="F462" s="59"/>
      <c r="G462" s="59"/>
      <c r="H462" s="59"/>
      <c r="I462" s="59"/>
    </row>
    <row r="463" spans="2:9" ht="13.5">
      <c r="B463" s="59"/>
      <c r="C463" s="59"/>
      <c r="D463" s="59"/>
      <c r="E463" s="59"/>
      <c r="F463" s="59"/>
      <c r="G463" s="59"/>
      <c r="H463" s="59"/>
      <c r="I463" s="59"/>
    </row>
    <row r="464" spans="2:9" ht="13.5">
      <c r="B464" s="59"/>
      <c r="C464" s="59"/>
      <c r="D464" s="59"/>
      <c r="E464" s="59"/>
      <c r="F464" s="59"/>
      <c r="G464" s="59"/>
      <c r="H464" s="59"/>
      <c r="I464" s="59"/>
    </row>
    <row r="465" spans="2:9" ht="13.5">
      <c r="B465" s="59"/>
      <c r="C465" s="59"/>
      <c r="D465" s="59"/>
      <c r="E465" s="59"/>
      <c r="F465" s="59"/>
      <c r="G465" s="59"/>
      <c r="H465" s="59"/>
      <c r="I465" s="59"/>
    </row>
    <row r="466" spans="2:9" ht="13.5">
      <c r="B466" s="59"/>
      <c r="C466" s="59"/>
      <c r="D466" s="59"/>
      <c r="E466" s="59"/>
      <c r="F466" s="59"/>
      <c r="G466" s="59"/>
      <c r="H466" s="59"/>
      <c r="I466" s="59"/>
    </row>
    <row r="467" spans="2:9" ht="13.5">
      <c r="B467" s="59"/>
      <c r="C467" s="59"/>
      <c r="D467" s="59"/>
      <c r="E467" s="59"/>
      <c r="F467" s="59"/>
      <c r="G467" s="59"/>
      <c r="H467" s="59"/>
      <c r="I467" s="59"/>
    </row>
    <row r="468" spans="2:9" ht="13.5">
      <c r="B468" s="59"/>
      <c r="C468" s="59"/>
      <c r="D468" s="59"/>
      <c r="E468" s="59"/>
      <c r="F468" s="59"/>
      <c r="G468" s="59"/>
      <c r="H468" s="59"/>
      <c r="I468" s="59"/>
    </row>
    <row r="469" spans="2:9" ht="13.5">
      <c r="B469" s="59"/>
      <c r="C469" s="59"/>
      <c r="D469" s="59"/>
      <c r="E469" s="59"/>
      <c r="F469" s="59"/>
      <c r="G469" s="59"/>
      <c r="H469" s="59"/>
      <c r="I469" s="59"/>
    </row>
    <row r="470" spans="2:9" ht="13.5">
      <c r="B470" s="59"/>
      <c r="C470" s="59"/>
      <c r="D470" s="59"/>
      <c r="E470" s="59"/>
      <c r="F470" s="59"/>
      <c r="G470" s="59"/>
      <c r="H470" s="59"/>
      <c r="I470" s="59"/>
    </row>
    <row r="471" spans="2:9" ht="13.5">
      <c r="B471" s="59"/>
      <c r="C471" s="59"/>
      <c r="D471" s="59"/>
      <c r="E471" s="59"/>
      <c r="F471" s="59"/>
      <c r="G471" s="59"/>
      <c r="H471" s="59"/>
      <c r="I471" s="59"/>
    </row>
    <row r="472" spans="2:9" ht="13.5">
      <c r="B472" s="59"/>
      <c r="C472" s="59"/>
      <c r="D472" s="59"/>
      <c r="E472" s="59"/>
      <c r="F472" s="59"/>
      <c r="G472" s="59"/>
      <c r="H472" s="59"/>
      <c r="I472" s="59"/>
    </row>
    <row r="473" spans="2:9" ht="13.5">
      <c r="B473" s="59"/>
      <c r="C473" s="59"/>
      <c r="D473" s="59"/>
      <c r="E473" s="59"/>
      <c r="F473" s="59"/>
      <c r="G473" s="59"/>
      <c r="H473" s="59"/>
      <c r="I473" s="59"/>
    </row>
    <row r="474" spans="2:9" ht="13.5">
      <c r="B474" s="59"/>
      <c r="C474" s="59"/>
      <c r="D474" s="59"/>
      <c r="E474" s="59"/>
      <c r="F474" s="59"/>
      <c r="G474" s="59"/>
      <c r="H474" s="59"/>
      <c r="I474" s="59"/>
    </row>
    <row r="475" spans="2:9" ht="13.5">
      <c r="B475" s="59"/>
      <c r="C475" s="59"/>
      <c r="D475" s="59"/>
      <c r="E475" s="59"/>
      <c r="F475" s="59"/>
      <c r="G475" s="59"/>
      <c r="H475" s="59"/>
      <c r="I475" s="59"/>
    </row>
    <row r="476" spans="2:9" ht="13.5">
      <c r="B476" s="59"/>
      <c r="C476" s="59"/>
      <c r="D476" s="59"/>
      <c r="E476" s="59"/>
      <c r="F476" s="59"/>
      <c r="G476" s="59"/>
      <c r="H476" s="59"/>
      <c r="I476" s="59"/>
    </row>
    <row r="477" spans="2:9" ht="13.5">
      <c r="B477" s="59"/>
      <c r="C477" s="59"/>
      <c r="D477" s="59"/>
      <c r="E477" s="59"/>
      <c r="F477" s="59"/>
      <c r="G477" s="59"/>
      <c r="H477" s="59"/>
      <c r="I477" s="59"/>
    </row>
    <row r="478" spans="2:9" ht="13.5">
      <c r="B478" s="59"/>
      <c r="C478" s="59"/>
      <c r="D478" s="59"/>
      <c r="E478" s="59"/>
      <c r="F478" s="59"/>
      <c r="G478" s="59"/>
      <c r="H478" s="59"/>
      <c r="I478" s="59"/>
    </row>
    <row r="479" spans="2:9" ht="13.5">
      <c r="B479" s="59"/>
      <c r="C479" s="59"/>
      <c r="D479" s="59"/>
      <c r="E479" s="59"/>
      <c r="F479" s="59"/>
      <c r="G479" s="59"/>
      <c r="H479" s="59"/>
      <c r="I479" s="59"/>
    </row>
    <row r="480" spans="2:9" ht="13.5">
      <c r="B480" s="59"/>
      <c r="C480" s="59"/>
      <c r="D480" s="59"/>
      <c r="E480" s="59"/>
      <c r="F480" s="59"/>
      <c r="G480" s="59"/>
      <c r="H480" s="59"/>
      <c r="I480" s="59"/>
    </row>
    <row r="481" spans="2:9" ht="13.5">
      <c r="B481" s="59"/>
      <c r="C481" s="59"/>
      <c r="D481" s="59"/>
      <c r="E481" s="59"/>
      <c r="F481" s="59"/>
      <c r="G481" s="59"/>
      <c r="H481" s="59"/>
      <c r="I481" s="59"/>
    </row>
    <row r="482" spans="2:9" ht="13.5">
      <c r="B482" s="59"/>
      <c r="C482" s="59"/>
      <c r="D482" s="59"/>
      <c r="E482" s="59"/>
      <c r="F482" s="59"/>
      <c r="G482" s="59"/>
      <c r="H482" s="59"/>
      <c r="I482" s="59"/>
    </row>
    <row r="483" spans="2:9" ht="13.5">
      <c r="B483" s="59"/>
      <c r="C483" s="59"/>
      <c r="D483" s="59"/>
      <c r="E483" s="59"/>
      <c r="F483" s="59"/>
      <c r="G483" s="59"/>
      <c r="H483" s="59"/>
      <c r="I483" s="59"/>
    </row>
    <row r="484" spans="2:9" ht="13.5">
      <c r="B484" s="59"/>
      <c r="C484" s="59"/>
      <c r="D484" s="59"/>
      <c r="E484" s="59"/>
      <c r="F484" s="59"/>
      <c r="G484" s="59"/>
      <c r="H484" s="59"/>
      <c r="I484" s="59"/>
    </row>
    <row r="485" spans="2:9" ht="13.5">
      <c r="B485" s="59"/>
      <c r="C485" s="59"/>
      <c r="D485" s="59"/>
      <c r="E485" s="59"/>
      <c r="F485" s="59"/>
      <c r="G485" s="59"/>
      <c r="H485" s="59"/>
      <c r="I485" s="59"/>
    </row>
    <row r="486" spans="2:9" ht="13.5">
      <c r="B486" s="59"/>
      <c r="C486" s="59"/>
      <c r="D486" s="59"/>
      <c r="E486" s="59"/>
      <c r="F486" s="59"/>
      <c r="G486" s="59"/>
      <c r="H486" s="59"/>
      <c r="I486" s="59"/>
    </row>
    <row r="487" spans="2:9" ht="13.5">
      <c r="B487" s="59"/>
      <c r="C487" s="59"/>
      <c r="D487" s="59"/>
      <c r="E487" s="59"/>
      <c r="F487" s="59"/>
      <c r="G487" s="59"/>
      <c r="H487" s="59"/>
      <c r="I487" s="59"/>
    </row>
    <row r="488" spans="2:9" ht="13.5">
      <c r="B488" s="59"/>
      <c r="C488" s="59"/>
      <c r="D488" s="59"/>
      <c r="E488" s="59"/>
      <c r="F488" s="59"/>
      <c r="G488" s="59"/>
      <c r="H488" s="59"/>
      <c r="I488" s="59"/>
    </row>
    <row r="489" spans="2:9" ht="13.5">
      <c r="B489" s="59"/>
      <c r="C489" s="59"/>
      <c r="D489" s="59"/>
      <c r="E489" s="59"/>
      <c r="F489" s="59"/>
      <c r="G489" s="59"/>
      <c r="H489" s="59"/>
      <c r="I489" s="59"/>
    </row>
    <row r="490" spans="2:9" ht="13.5">
      <c r="B490" s="59"/>
      <c r="C490" s="59"/>
      <c r="D490" s="59"/>
      <c r="E490" s="59"/>
      <c r="F490" s="59"/>
      <c r="G490" s="59"/>
      <c r="H490" s="59"/>
      <c r="I490" s="59"/>
    </row>
    <row r="491" spans="2:9" ht="13.5">
      <c r="B491" s="59"/>
      <c r="C491" s="59"/>
      <c r="D491" s="59"/>
      <c r="E491" s="59"/>
      <c r="F491" s="59"/>
      <c r="G491" s="59"/>
      <c r="H491" s="59"/>
      <c r="I491" s="59"/>
    </row>
    <row r="492" spans="2:9" ht="13.5">
      <c r="B492" s="59"/>
      <c r="C492" s="59"/>
      <c r="D492" s="59"/>
      <c r="E492" s="59"/>
      <c r="F492" s="59"/>
      <c r="G492" s="59"/>
      <c r="H492" s="59"/>
      <c r="I492" s="59"/>
    </row>
    <row r="493" spans="2:9" ht="13.5">
      <c r="B493" s="59"/>
      <c r="C493" s="59"/>
      <c r="D493" s="59"/>
      <c r="E493" s="59"/>
      <c r="F493" s="59"/>
      <c r="G493" s="59"/>
      <c r="H493" s="59"/>
      <c r="I493" s="59"/>
    </row>
    <row r="494" spans="2:9" ht="13.5">
      <c r="B494" s="59"/>
      <c r="C494" s="59"/>
      <c r="D494" s="59"/>
      <c r="E494" s="59"/>
      <c r="F494" s="59"/>
      <c r="G494" s="59"/>
      <c r="H494" s="59"/>
      <c r="I494" s="59"/>
    </row>
    <row r="495" spans="2:9" ht="13.5">
      <c r="B495" s="59"/>
      <c r="C495" s="59"/>
      <c r="D495" s="59"/>
      <c r="E495" s="59"/>
      <c r="F495" s="59"/>
      <c r="G495" s="59"/>
      <c r="H495" s="59"/>
      <c r="I495" s="59"/>
    </row>
    <row r="496" spans="2:9" ht="13.5">
      <c r="B496" s="59"/>
      <c r="C496" s="59"/>
      <c r="D496" s="59"/>
      <c r="E496" s="59"/>
      <c r="F496" s="59"/>
      <c r="G496" s="59"/>
      <c r="H496" s="59"/>
      <c r="I496" s="59"/>
    </row>
    <row r="497" spans="2:9" ht="13.5">
      <c r="B497" s="59"/>
      <c r="C497" s="59"/>
      <c r="D497" s="59"/>
      <c r="E497" s="59"/>
      <c r="F497" s="59"/>
      <c r="G497" s="59"/>
      <c r="H497" s="59"/>
      <c r="I497" s="59"/>
    </row>
    <row r="498" spans="2:9" ht="13.5">
      <c r="B498" s="59"/>
      <c r="C498" s="59"/>
      <c r="D498" s="59"/>
      <c r="E498" s="59"/>
      <c r="F498" s="59"/>
      <c r="G498" s="59"/>
      <c r="H498" s="59"/>
      <c r="I498" s="59"/>
    </row>
    <row r="499" spans="2:9" ht="13.5">
      <c r="B499" s="59"/>
      <c r="C499" s="59"/>
      <c r="D499" s="59"/>
      <c r="E499" s="59"/>
      <c r="F499" s="59"/>
      <c r="G499" s="59"/>
      <c r="H499" s="59"/>
      <c r="I499" s="59"/>
    </row>
    <row r="500" spans="2:9" ht="13.5">
      <c r="B500" s="59"/>
      <c r="C500" s="59"/>
      <c r="D500" s="59"/>
      <c r="E500" s="59"/>
      <c r="F500" s="59"/>
      <c r="G500" s="59"/>
      <c r="H500" s="59"/>
      <c r="I500" s="59"/>
    </row>
    <row r="501" spans="2:9" ht="13.5">
      <c r="B501" s="59"/>
      <c r="C501" s="59"/>
      <c r="D501" s="59"/>
      <c r="E501" s="59"/>
      <c r="F501" s="59"/>
      <c r="G501" s="59"/>
      <c r="H501" s="59"/>
      <c r="I501" s="59"/>
    </row>
    <row r="502" spans="2:9" ht="13.5">
      <c r="B502" s="59"/>
      <c r="C502" s="59"/>
      <c r="D502" s="59"/>
      <c r="E502" s="59"/>
      <c r="F502" s="59"/>
      <c r="G502" s="59"/>
      <c r="H502" s="59"/>
      <c r="I502" s="59"/>
    </row>
    <row r="503" spans="2:9" ht="13.5">
      <c r="B503" s="59"/>
      <c r="C503" s="59"/>
      <c r="D503" s="59"/>
      <c r="E503" s="59"/>
      <c r="F503" s="59"/>
      <c r="G503" s="59"/>
      <c r="H503" s="59"/>
      <c r="I503" s="59"/>
    </row>
    <row r="504" spans="2:9" ht="13.5">
      <c r="B504" s="59"/>
      <c r="C504" s="59"/>
      <c r="D504" s="59"/>
      <c r="E504" s="59"/>
      <c r="F504" s="59"/>
      <c r="G504" s="59"/>
      <c r="H504" s="59"/>
      <c r="I504" s="59"/>
    </row>
    <row r="505" spans="2:9" ht="13.5">
      <c r="B505" s="59"/>
      <c r="C505" s="59"/>
      <c r="D505" s="59"/>
      <c r="E505" s="59"/>
      <c r="F505" s="59"/>
      <c r="G505" s="59"/>
      <c r="H505" s="59"/>
      <c r="I505" s="59"/>
    </row>
    <row r="506" spans="2:9" ht="13.5">
      <c r="B506" s="59"/>
      <c r="C506" s="59"/>
      <c r="D506" s="59"/>
      <c r="E506" s="59"/>
      <c r="F506" s="59"/>
      <c r="G506" s="59"/>
      <c r="H506" s="59"/>
      <c r="I506" s="59"/>
    </row>
    <row r="507" spans="2:9" ht="13.5">
      <c r="B507" s="59"/>
      <c r="C507" s="59"/>
      <c r="D507" s="59"/>
      <c r="E507" s="59"/>
      <c r="F507" s="59"/>
      <c r="G507" s="59"/>
      <c r="H507" s="59"/>
      <c r="I507" s="59"/>
    </row>
    <row r="508" spans="2:9" ht="13.5">
      <c r="B508" s="59"/>
      <c r="C508" s="59"/>
      <c r="D508" s="59"/>
      <c r="E508" s="59"/>
      <c r="F508" s="59"/>
      <c r="G508" s="59"/>
      <c r="H508" s="59"/>
      <c r="I508" s="59"/>
    </row>
    <row r="509" spans="2:9" ht="13.5">
      <c r="B509" s="59"/>
      <c r="C509" s="59"/>
      <c r="D509" s="59"/>
      <c r="E509" s="59"/>
      <c r="F509" s="59"/>
      <c r="G509" s="59"/>
      <c r="H509" s="59"/>
      <c r="I509" s="59"/>
    </row>
    <row r="510" spans="2:9" ht="13.5">
      <c r="B510" s="59"/>
      <c r="C510" s="59"/>
      <c r="D510" s="59"/>
      <c r="E510" s="59"/>
      <c r="F510" s="59"/>
      <c r="G510" s="59"/>
      <c r="H510" s="59"/>
      <c r="I510" s="59"/>
    </row>
    <row r="511" spans="2:9" ht="13.5">
      <c r="B511" s="59"/>
      <c r="C511" s="59"/>
      <c r="D511" s="59"/>
      <c r="E511" s="59"/>
      <c r="F511" s="59"/>
      <c r="G511" s="59"/>
      <c r="H511" s="59"/>
      <c r="I511" s="59"/>
    </row>
    <row r="512" spans="2:9" ht="13.5">
      <c r="B512" s="59"/>
      <c r="C512" s="59"/>
      <c r="D512" s="59"/>
      <c r="E512" s="59"/>
      <c r="F512" s="59"/>
      <c r="G512" s="59"/>
      <c r="H512" s="59"/>
      <c r="I512" s="59"/>
    </row>
    <row r="513" spans="2:9" ht="13.5">
      <c r="B513" s="59"/>
      <c r="C513" s="59"/>
      <c r="D513" s="59"/>
      <c r="E513" s="59"/>
      <c r="F513" s="59"/>
      <c r="G513" s="59"/>
      <c r="H513" s="59"/>
      <c r="I513" s="59"/>
    </row>
    <row r="514" spans="2:9" ht="13.5">
      <c r="B514" s="59"/>
      <c r="C514" s="59"/>
      <c r="D514" s="59"/>
      <c r="E514" s="59"/>
      <c r="F514" s="59"/>
      <c r="G514" s="59"/>
      <c r="H514" s="59"/>
      <c r="I514" s="59"/>
    </row>
    <row r="515" spans="2:9" ht="13.5">
      <c r="B515" s="59"/>
      <c r="C515" s="59"/>
      <c r="D515" s="59"/>
      <c r="E515" s="59"/>
      <c r="F515" s="59"/>
      <c r="G515" s="59"/>
      <c r="H515" s="59"/>
      <c r="I515" s="59"/>
    </row>
    <row r="516" spans="2:9" ht="13.5">
      <c r="B516" s="59"/>
      <c r="C516" s="59"/>
      <c r="D516" s="59"/>
      <c r="E516" s="59"/>
      <c r="F516" s="59"/>
      <c r="G516" s="59"/>
      <c r="H516" s="59"/>
      <c r="I516" s="59"/>
    </row>
    <row r="517" spans="2:9" ht="13.5">
      <c r="B517" s="59"/>
      <c r="C517" s="59"/>
      <c r="D517" s="59"/>
      <c r="E517" s="59"/>
      <c r="F517" s="59"/>
      <c r="G517" s="59"/>
      <c r="H517" s="59"/>
      <c r="I517" s="59"/>
    </row>
    <row r="518" spans="2:9" ht="13.5">
      <c r="B518" s="59"/>
      <c r="C518" s="59"/>
      <c r="D518" s="59"/>
      <c r="E518" s="59"/>
      <c r="F518" s="59"/>
      <c r="G518" s="59"/>
      <c r="H518" s="59"/>
      <c r="I518" s="59"/>
    </row>
    <row r="519" spans="2:9" ht="13.5">
      <c r="B519" s="59"/>
      <c r="C519" s="59"/>
      <c r="D519" s="59"/>
      <c r="E519" s="59"/>
      <c r="F519" s="59"/>
      <c r="G519" s="59"/>
      <c r="H519" s="59"/>
      <c r="I519" s="59"/>
    </row>
    <row r="520" spans="2:9" ht="13.5">
      <c r="B520" s="59"/>
      <c r="C520" s="59"/>
      <c r="D520" s="59"/>
      <c r="E520" s="59"/>
      <c r="F520" s="59"/>
      <c r="G520" s="59"/>
      <c r="H520" s="59"/>
      <c r="I520" s="59"/>
    </row>
    <row r="521" spans="2:9" ht="13.5">
      <c r="B521" s="59"/>
      <c r="C521" s="59"/>
      <c r="D521" s="59"/>
      <c r="E521" s="59"/>
      <c r="F521" s="59"/>
      <c r="G521" s="59"/>
      <c r="H521" s="59"/>
      <c r="I521" s="59"/>
    </row>
    <row r="522" spans="2:9" ht="13.5">
      <c r="B522" s="59"/>
      <c r="C522" s="59"/>
      <c r="D522" s="59"/>
      <c r="E522" s="59"/>
      <c r="F522" s="59"/>
      <c r="G522" s="59"/>
      <c r="H522" s="59"/>
      <c r="I522" s="59"/>
    </row>
    <row r="523" spans="2:9" ht="13.5">
      <c r="B523" s="59"/>
      <c r="C523" s="59"/>
      <c r="D523" s="59"/>
      <c r="E523" s="59"/>
      <c r="F523" s="59"/>
      <c r="G523" s="59"/>
      <c r="H523" s="59"/>
      <c r="I523" s="59"/>
    </row>
    <row r="524" spans="2:9" ht="13.5">
      <c r="B524" s="59"/>
      <c r="C524" s="59"/>
      <c r="D524" s="59"/>
      <c r="E524" s="59"/>
      <c r="F524" s="59"/>
      <c r="G524" s="59"/>
      <c r="H524" s="59"/>
      <c r="I524" s="59"/>
    </row>
    <row r="525" spans="2:9" ht="13.5">
      <c r="B525" s="59"/>
      <c r="C525" s="59"/>
      <c r="D525" s="59"/>
      <c r="E525" s="59"/>
      <c r="F525" s="59"/>
      <c r="G525" s="59"/>
      <c r="H525" s="59"/>
      <c r="I525" s="59"/>
    </row>
    <row r="526" spans="2:9" ht="13.5">
      <c r="B526" s="59"/>
      <c r="C526" s="59"/>
      <c r="D526" s="59"/>
      <c r="E526" s="59"/>
      <c r="F526" s="59"/>
      <c r="G526" s="59"/>
      <c r="H526" s="59"/>
      <c r="I526" s="59"/>
    </row>
    <row r="527" spans="2:9" ht="13.5">
      <c r="B527" s="59"/>
      <c r="C527" s="59"/>
      <c r="D527" s="59"/>
      <c r="E527" s="59"/>
      <c r="F527" s="59"/>
      <c r="G527" s="59"/>
      <c r="H527" s="59"/>
      <c r="I527" s="59"/>
    </row>
    <row r="528" spans="2:9" ht="13.5">
      <c r="B528" s="59"/>
      <c r="C528" s="59"/>
      <c r="D528" s="59"/>
      <c r="E528" s="59"/>
      <c r="F528" s="59"/>
      <c r="G528" s="59"/>
      <c r="H528" s="59"/>
      <c r="I528" s="59"/>
    </row>
    <row r="529" spans="2:9" ht="13.5">
      <c r="B529" s="59"/>
      <c r="C529" s="59"/>
      <c r="D529" s="59"/>
      <c r="E529" s="59"/>
      <c r="F529" s="59"/>
      <c r="G529" s="59"/>
      <c r="H529" s="59"/>
      <c r="I529" s="59"/>
    </row>
    <row r="530" spans="2:9" ht="13.5">
      <c r="B530" s="59"/>
      <c r="C530" s="59"/>
      <c r="D530" s="59"/>
      <c r="E530" s="59"/>
      <c r="F530" s="59"/>
      <c r="G530" s="59"/>
      <c r="H530" s="59"/>
      <c r="I530" s="59"/>
    </row>
    <row r="531" spans="2:9" ht="13.5">
      <c r="B531" s="59"/>
      <c r="C531" s="59"/>
      <c r="D531" s="59"/>
      <c r="E531" s="59"/>
      <c r="F531" s="59"/>
      <c r="G531" s="59"/>
      <c r="H531" s="59"/>
      <c r="I531" s="59"/>
    </row>
    <row r="532" spans="2:9" ht="13.5">
      <c r="B532" s="59"/>
      <c r="C532" s="59"/>
      <c r="D532" s="59"/>
      <c r="E532" s="59"/>
      <c r="F532" s="59"/>
      <c r="G532" s="59"/>
      <c r="H532" s="59"/>
      <c r="I532" s="59"/>
    </row>
    <row r="533" spans="2:9" ht="13.5">
      <c r="B533" s="59"/>
      <c r="C533" s="59"/>
      <c r="D533" s="59"/>
      <c r="E533" s="59"/>
      <c r="F533" s="59"/>
      <c r="G533" s="59"/>
      <c r="H533" s="59"/>
      <c r="I533" s="59"/>
    </row>
    <row r="534" spans="2:9" ht="13.5">
      <c r="B534" s="59"/>
      <c r="C534" s="59"/>
      <c r="D534" s="59"/>
      <c r="E534" s="59"/>
      <c r="F534" s="59"/>
      <c r="G534" s="59"/>
      <c r="H534" s="59"/>
      <c r="I534" s="59"/>
    </row>
    <row r="535" spans="2:9" ht="13.5">
      <c r="B535" s="59"/>
      <c r="C535" s="59"/>
      <c r="D535" s="59"/>
      <c r="E535" s="59"/>
      <c r="F535" s="59"/>
      <c r="G535" s="59"/>
      <c r="H535" s="59"/>
      <c r="I535" s="59"/>
    </row>
    <row r="536" spans="2:9" ht="13.5">
      <c r="B536" s="59"/>
      <c r="C536" s="59"/>
      <c r="D536" s="59"/>
      <c r="E536" s="59"/>
      <c r="F536" s="59"/>
      <c r="G536" s="59"/>
      <c r="H536" s="59"/>
      <c r="I536" s="59"/>
    </row>
    <row r="537" spans="2:9" ht="13.5">
      <c r="B537" s="59"/>
      <c r="C537" s="59"/>
      <c r="D537" s="59"/>
      <c r="E537" s="59"/>
      <c r="F537" s="59"/>
      <c r="G537" s="59"/>
      <c r="H537" s="59"/>
      <c r="I537" s="59"/>
    </row>
    <row r="538" spans="2:9" ht="13.5">
      <c r="B538" s="59"/>
      <c r="C538" s="59"/>
      <c r="D538" s="59"/>
      <c r="E538" s="59"/>
      <c r="F538" s="59"/>
      <c r="G538" s="59"/>
      <c r="H538" s="59"/>
      <c r="I538" s="59"/>
    </row>
    <row r="539" spans="2:9" ht="13.5">
      <c r="B539" s="59"/>
      <c r="C539" s="59"/>
      <c r="D539" s="59"/>
      <c r="E539" s="59"/>
      <c r="F539" s="59"/>
      <c r="G539" s="59"/>
      <c r="H539" s="59"/>
      <c r="I539" s="59"/>
    </row>
    <row r="540" spans="2:9" ht="13.5">
      <c r="B540" s="59"/>
      <c r="C540" s="59"/>
      <c r="D540" s="59"/>
      <c r="E540" s="59"/>
      <c r="F540" s="59"/>
      <c r="G540" s="59"/>
      <c r="H540" s="59"/>
      <c r="I540" s="59"/>
    </row>
    <row r="541" spans="2:9" ht="13.5">
      <c r="B541" s="59"/>
      <c r="C541" s="59"/>
      <c r="D541" s="59"/>
      <c r="E541" s="59"/>
      <c r="F541" s="59"/>
      <c r="G541" s="59"/>
      <c r="H541" s="59"/>
      <c r="I541" s="59"/>
    </row>
    <row r="542" spans="2:9" ht="13.5">
      <c r="B542" s="59"/>
      <c r="C542" s="59"/>
      <c r="D542" s="59"/>
      <c r="E542" s="59"/>
      <c r="F542" s="59"/>
      <c r="G542" s="59"/>
      <c r="H542" s="59"/>
      <c r="I542" s="59"/>
    </row>
    <row r="543" spans="2:9" ht="13.5">
      <c r="B543" s="59"/>
      <c r="C543" s="59"/>
      <c r="D543" s="59"/>
      <c r="E543" s="59"/>
      <c r="F543" s="59"/>
      <c r="G543" s="59"/>
      <c r="H543" s="59"/>
      <c r="I543" s="59"/>
    </row>
    <row r="544" spans="2:9" ht="13.5">
      <c r="B544" s="59"/>
      <c r="C544" s="59"/>
      <c r="D544" s="59"/>
      <c r="E544" s="59"/>
      <c r="F544" s="59"/>
      <c r="G544" s="59"/>
      <c r="H544" s="59"/>
      <c r="I544" s="59"/>
    </row>
    <row r="545" spans="2:9" ht="13.5">
      <c r="B545" s="59"/>
      <c r="C545" s="59"/>
      <c r="D545" s="59"/>
      <c r="E545" s="59"/>
      <c r="F545" s="59"/>
      <c r="G545" s="59"/>
      <c r="H545" s="59"/>
      <c r="I545" s="59"/>
    </row>
    <row r="546" spans="2:9" ht="13.5">
      <c r="B546" s="59"/>
      <c r="C546" s="59"/>
      <c r="D546" s="59"/>
      <c r="E546" s="59"/>
      <c r="F546" s="59"/>
      <c r="G546" s="59"/>
      <c r="H546" s="59"/>
      <c r="I546" s="59"/>
    </row>
    <row r="547" spans="2:9" ht="13.5">
      <c r="B547" s="59"/>
      <c r="C547" s="59"/>
      <c r="D547" s="59"/>
      <c r="E547" s="59"/>
      <c r="F547" s="59"/>
      <c r="G547" s="59"/>
      <c r="H547" s="59"/>
      <c r="I547" s="59"/>
    </row>
    <row r="548" spans="2:9" ht="13.5">
      <c r="B548" s="59"/>
      <c r="C548" s="59"/>
      <c r="D548" s="59"/>
      <c r="E548" s="59"/>
      <c r="F548" s="59"/>
      <c r="G548" s="59"/>
      <c r="H548" s="59"/>
      <c r="I548" s="59"/>
    </row>
    <row r="549" spans="2:9" ht="13.5">
      <c r="B549" s="59"/>
      <c r="C549" s="59"/>
      <c r="D549" s="59"/>
      <c r="E549" s="59"/>
      <c r="F549" s="59"/>
      <c r="G549" s="59"/>
      <c r="H549" s="59"/>
      <c r="I549" s="59"/>
    </row>
    <row r="550" spans="2:9" ht="13.5">
      <c r="B550" s="59"/>
      <c r="C550" s="59"/>
      <c r="D550" s="59"/>
      <c r="E550" s="59"/>
      <c r="F550" s="59"/>
      <c r="G550" s="59"/>
      <c r="H550" s="59"/>
      <c r="I550" s="59"/>
    </row>
    <row r="551" spans="2:9" ht="13.5">
      <c r="B551" s="59"/>
      <c r="C551" s="59"/>
      <c r="D551" s="59"/>
      <c r="E551" s="59"/>
      <c r="F551" s="59"/>
      <c r="G551" s="59"/>
      <c r="H551" s="59"/>
      <c r="I551" s="59"/>
    </row>
    <row r="552" spans="2:9" ht="13.5">
      <c r="B552" s="59"/>
      <c r="C552" s="59"/>
      <c r="D552" s="59"/>
      <c r="E552" s="59"/>
      <c r="F552" s="59"/>
      <c r="G552" s="59"/>
      <c r="H552" s="59"/>
      <c r="I552" s="59"/>
    </row>
    <row r="553" spans="2:9" ht="13.5">
      <c r="B553" s="59"/>
      <c r="C553" s="59"/>
      <c r="D553" s="59"/>
      <c r="E553" s="59"/>
      <c r="F553" s="59"/>
      <c r="G553" s="59"/>
      <c r="H553" s="59"/>
      <c r="I553" s="59"/>
    </row>
    <row r="554" spans="2:9" ht="13.5">
      <c r="B554" s="59"/>
      <c r="C554" s="59"/>
      <c r="D554" s="59"/>
      <c r="E554" s="59"/>
      <c r="F554" s="59"/>
      <c r="G554" s="59"/>
      <c r="H554" s="59"/>
      <c r="I554" s="59"/>
    </row>
    <row r="555" spans="2:9" ht="13.5">
      <c r="B555" s="59"/>
      <c r="C555" s="59"/>
      <c r="D555" s="59"/>
      <c r="E555" s="59"/>
      <c r="F555" s="59"/>
      <c r="G555" s="59"/>
      <c r="H555" s="59"/>
      <c r="I555" s="59"/>
    </row>
    <row r="556" spans="2:9" ht="13.5">
      <c r="B556" s="59"/>
      <c r="C556" s="59"/>
      <c r="D556" s="59"/>
      <c r="E556" s="59"/>
      <c r="F556" s="59"/>
      <c r="G556" s="59"/>
      <c r="H556" s="59"/>
      <c r="I556" s="59"/>
    </row>
    <row r="557" spans="2:9" ht="13.5">
      <c r="B557" s="59"/>
      <c r="C557" s="59"/>
      <c r="D557" s="59"/>
      <c r="E557" s="59"/>
      <c r="F557" s="59"/>
      <c r="G557" s="59"/>
      <c r="H557" s="59"/>
      <c r="I557" s="59"/>
    </row>
    <row r="558" spans="2:9" ht="13.5">
      <c r="B558" s="59"/>
      <c r="C558" s="59"/>
      <c r="D558" s="59"/>
      <c r="E558" s="59"/>
      <c r="F558" s="59"/>
      <c r="G558" s="59"/>
      <c r="H558" s="59"/>
      <c r="I558" s="59"/>
    </row>
    <row r="559" spans="2:9" ht="13.5">
      <c r="B559" s="59"/>
      <c r="C559" s="59"/>
      <c r="D559" s="59"/>
      <c r="E559" s="59"/>
      <c r="F559" s="59"/>
      <c r="G559" s="59"/>
      <c r="H559" s="59"/>
      <c r="I559" s="59"/>
    </row>
    <row r="560" spans="2:9" ht="13.5">
      <c r="B560" s="59"/>
      <c r="C560" s="59"/>
      <c r="D560" s="59"/>
      <c r="E560" s="59"/>
      <c r="F560" s="59"/>
      <c r="G560" s="59"/>
      <c r="H560" s="59"/>
      <c r="I560" s="59"/>
    </row>
    <row r="561" spans="2:9" ht="13.5">
      <c r="B561" s="59"/>
      <c r="C561" s="59"/>
      <c r="D561" s="59"/>
      <c r="E561" s="59"/>
      <c r="F561" s="59"/>
      <c r="G561" s="59"/>
      <c r="H561" s="59"/>
      <c r="I561" s="59"/>
    </row>
    <row r="562" spans="2:9" ht="13.5">
      <c r="B562" s="59"/>
      <c r="C562" s="59"/>
      <c r="D562" s="59"/>
      <c r="E562" s="59"/>
      <c r="F562" s="59"/>
      <c r="G562" s="59"/>
      <c r="H562" s="59"/>
      <c r="I562" s="59"/>
    </row>
    <row r="563" spans="2:9" ht="13.5">
      <c r="B563" s="59"/>
      <c r="C563" s="59"/>
      <c r="D563" s="59"/>
      <c r="E563" s="59"/>
      <c r="F563" s="59"/>
      <c r="G563" s="59"/>
      <c r="H563" s="59"/>
      <c r="I563" s="59"/>
    </row>
    <row r="564" spans="2:9" ht="13.5">
      <c r="B564" s="59"/>
      <c r="C564" s="59"/>
      <c r="D564" s="59"/>
      <c r="E564" s="59"/>
      <c r="F564" s="59"/>
      <c r="G564" s="59"/>
      <c r="H564" s="59"/>
      <c r="I564" s="59"/>
    </row>
    <row r="565" spans="2:9" ht="13.5">
      <c r="B565" s="59"/>
      <c r="C565" s="59"/>
      <c r="D565" s="59"/>
      <c r="E565" s="59"/>
      <c r="F565" s="59"/>
      <c r="G565" s="59"/>
      <c r="H565" s="59"/>
      <c r="I565" s="59"/>
    </row>
    <row r="566" spans="2:9" ht="13.5">
      <c r="B566" s="59"/>
      <c r="C566" s="59"/>
      <c r="D566" s="59"/>
      <c r="E566" s="59"/>
      <c r="F566" s="59"/>
      <c r="G566" s="59"/>
      <c r="H566" s="59"/>
      <c r="I566" s="59"/>
    </row>
    <row r="567" spans="2:9" ht="13.5">
      <c r="B567" s="59"/>
      <c r="C567" s="59"/>
      <c r="D567" s="59"/>
      <c r="E567" s="59"/>
      <c r="F567" s="59"/>
      <c r="G567" s="59"/>
      <c r="H567" s="59"/>
      <c r="I567" s="59"/>
    </row>
    <row r="568" spans="2:9" ht="13.5">
      <c r="B568" s="59"/>
      <c r="C568" s="59"/>
      <c r="D568" s="59"/>
      <c r="E568" s="59"/>
      <c r="F568" s="59"/>
      <c r="G568" s="59"/>
      <c r="H568" s="59"/>
      <c r="I568" s="59"/>
    </row>
    <row r="569" spans="2:9" ht="13.5">
      <c r="B569" s="59"/>
      <c r="C569" s="59"/>
      <c r="D569" s="59"/>
      <c r="E569" s="59"/>
      <c r="F569" s="59"/>
      <c r="G569" s="59"/>
      <c r="H569" s="59"/>
      <c r="I569" s="59"/>
    </row>
    <row r="570" spans="2:9" ht="13.5">
      <c r="B570" s="59"/>
      <c r="C570" s="59"/>
      <c r="D570" s="59"/>
      <c r="E570" s="59"/>
      <c r="F570" s="59"/>
      <c r="G570" s="59"/>
      <c r="H570" s="59"/>
      <c r="I570" s="59"/>
    </row>
    <row r="571" spans="2:9" ht="13.5">
      <c r="B571" s="59"/>
      <c r="C571" s="59"/>
      <c r="D571" s="59"/>
      <c r="E571" s="59"/>
      <c r="F571" s="59"/>
      <c r="G571" s="59"/>
      <c r="H571" s="59"/>
      <c r="I571" s="59"/>
    </row>
    <row r="572" spans="2:9" ht="13.5">
      <c r="B572" s="59"/>
      <c r="C572" s="59"/>
      <c r="D572" s="59"/>
      <c r="E572" s="59"/>
      <c r="F572" s="59"/>
      <c r="G572" s="59"/>
      <c r="H572" s="59"/>
      <c r="I572" s="59"/>
    </row>
    <row r="573" spans="2:9" ht="13.5">
      <c r="B573" s="59"/>
      <c r="C573" s="59"/>
      <c r="D573" s="59"/>
      <c r="E573" s="59"/>
      <c r="F573" s="59"/>
      <c r="G573" s="59"/>
      <c r="H573" s="59"/>
      <c r="I573" s="59"/>
    </row>
    <row r="574" spans="2:9" ht="13.5">
      <c r="B574" s="59"/>
      <c r="C574" s="59"/>
      <c r="D574" s="59"/>
      <c r="E574" s="59"/>
      <c r="F574" s="59"/>
      <c r="G574" s="59"/>
      <c r="H574" s="59"/>
      <c r="I574" s="59"/>
    </row>
    <row r="575" spans="2:9" ht="13.5">
      <c r="B575" s="59"/>
      <c r="C575" s="59"/>
      <c r="D575" s="59"/>
      <c r="E575" s="59"/>
      <c r="F575" s="59"/>
      <c r="G575" s="59"/>
      <c r="H575" s="59"/>
      <c r="I575" s="59"/>
    </row>
    <row r="576" spans="2:9" ht="13.5">
      <c r="B576" s="59"/>
      <c r="C576" s="59"/>
      <c r="D576" s="59"/>
      <c r="E576" s="59"/>
      <c r="F576" s="59"/>
      <c r="G576" s="59"/>
      <c r="H576" s="59"/>
      <c r="I576" s="59"/>
    </row>
    <row r="577" spans="2:9" ht="13.5">
      <c r="B577" s="59"/>
      <c r="C577" s="59"/>
      <c r="D577" s="59"/>
      <c r="E577" s="59"/>
      <c r="F577" s="59"/>
      <c r="G577" s="59"/>
      <c r="H577" s="59"/>
      <c r="I577" s="59"/>
    </row>
    <row r="578" spans="2:9" ht="13.5">
      <c r="B578" s="59"/>
      <c r="C578" s="59"/>
      <c r="D578" s="59"/>
      <c r="E578" s="59"/>
      <c r="F578" s="59"/>
      <c r="G578" s="59"/>
      <c r="H578" s="59"/>
      <c r="I578" s="59"/>
    </row>
    <row r="579" spans="2:9" ht="13.5">
      <c r="B579" s="59"/>
      <c r="C579" s="59"/>
      <c r="D579" s="59"/>
      <c r="E579" s="59"/>
      <c r="F579" s="59"/>
      <c r="G579" s="59"/>
      <c r="H579" s="59"/>
      <c r="I579" s="59"/>
    </row>
    <row r="580" spans="2:9" ht="13.5">
      <c r="B580" s="59"/>
      <c r="C580" s="59"/>
      <c r="D580" s="59"/>
      <c r="E580" s="59"/>
      <c r="F580" s="59"/>
      <c r="G580" s="59"/>
      <c r="H580" s="59"/>
      <c r="I580" s="59"/>
    </row>
    <row r="581" spans="2:9" ht="13.5">
      <c r="B581" s="59"/>
      <c r="C581" s="59"/>
      <c r="D581" s="59"/>
      <c r="E581" s="59"/>
      <c r="F581" s="59"/>
      <c r="G581" s="59"/>
      <c r="H581" s="59"/>
      <c r="I581" s="59"/>
    </row>
    <row r="582" spans="2:9" ht="13.5">
      <c r="B582" s="59"/>
      <c r="C582" s="59"/>
      <c r="D582" s="59"/>
      <c r="E582" s="59"/>
      <c r="F582" s="59"/>
      <c r="G582" s="59"/>
      <c r="H582" s="59"/>
      <c r="I582" s="59"/>
    </row>
    <row r="583" spans="2:9" ht="13.5">
      <c r="B583" s="59"/>
      <c r="C583" s="59"/>
      <c r="D583" s="59"/>
      <c r="E583" s="59"/>
      <c r="F583" s="59"/>
      <c r="G583" s="59"/>
      <c r="H583" s="59"/>
      <c r="I583" s="59"/>
    </row>
    <row r="584" spans="2:9" ht="13.5">
      <c r="B584" s="59"/>
      <c r="C584" s="59"/>
      <c r="D584" s="59"/>
      <c r="E584" s="59"/>
      <c r="F584" s="59"/>
      <c r="G584" s="59"/>
      <c r="H584" s="59"/>
      <c r="I584" s="59"/>
    </row>
    <row r="585" spans="2:9" ht="13.5">
      <c r="B585" s="59"/>
      <c r="C585" s="59"/>
      <c r="D585" s="59"/>
      <c r="E585" s="59"/>
      <c r="F585" s="59"/>
      <c r="G585" s="59"/>
      <c r="H585" s="59"/>
      <c r="I585" s="59"/>
    </row>
    <row r="586" spans="2:9" ht="13.5">
      <c r="B586" s="59"/>
      <c r="C586" s="59"/>
      <c r="D586" s="59"/>
      <c r="E586" s="59"/>
      <c r="F586" s="59"/>
      <c r="G586" s="59"/>
      <c r="H586" s="59"/>
      <c r="I586" s="59"/>
    </row>
    <row r="587" spans="2:9" ht="13.5">
      <c r="B587" s="59"/>
      <c r="C587" s="59"/>
      <c r="D587" s="59"/>
      <c r="E587" s="59"/>
      <c r="F587" s="59"/>
      <c r="G587" s="59"/>
      <c r="H587" s="59"/>
      <c r="I587" s="59"/>
    </row>
    <row r="588" spans="2:9" ht="13.5">
      <c r="B588" s="59"/>
      <c r="C588" s="59"/>
      <c r="D588" s="59"/>
      <c r="E588" s="59"/>
      <c r="F588" s="59"/>
      <c r="G588" s="59"/>
      <c r="H588" s="59"/>
      <c r="I588" s="59"/>
    </row>
    <row r="589" spans="2:9" ht="13.5">
      <c r="B589" s="59"/>
      <c r="C589" s="59"/>
      <c r="D589" s="59"/>
      <c r="E589" s="59"/>
      <c r="F589" s="59"/>
      <c r="G589" s="59"/>
      <c r="H589" s="59"/>
      <c r="I589" s="59"/>
    </row>
    <row r="590" spans="2:9" ht="13.5">
      <c r="B590" s="59"/>
      <c r="C590" s="59"/>
      <c r="D590" s="59"/>
      <c r="E590" s="59"/>
      <c r="F590" s="59"/>
      <c r="G590" s="59"/>
      <c r="H590" s="59"/>
      <c r="I590" s="59"/>
    </row>
    <row r="591" spans="2:9" ht="13.5">
      <c r="B591" s="59"/>
      <c r="C591" s="59"/>
      <c r="D591" s="59"/>
      <c r="E591" s="59"/>
      <c r="F591" s="59"/>
      <c r="G591" s="59"/>
      <c r="H591" s="59"/>
      <c r="I591" s="59"/>
    </row>
    <row r="592" spans="2:9" ht="13.5">
      <c r="B592" s="59"/>
      <c r="C592" s="59"/>
      <c r="D592" s="59"/>
      <c r="E592" s="59"/>
      <c r="F592" s="59"/>
      <c r="G592" s="59"/>
      <c r="H592" s="59"/>
      <c r="I592" s="59"/>
    </row>
    <row r="593" spans="2:9" ht="13.5">
      <c r="B593" s="59"/>
      <c r="C593" s="59"/>
      <c r="D593" s="59"/>
      <c r="E593" s="59"/>
      <c r="F593" s="59"/>
      <c r="G593" s="59"/>
      <c r="H593" s="59"/>
      <c r="I593" s="59"/>
    </row>
    <row r="594" spans="2:9" ht="13.5">
      <c r="B594" s="59"/>
      <c r="C594" s="59"/>
      <c r="D594" s="59"/>
      <c r="E594" s="59"/>
      <c r="F594" s="59"/>
      <c r="G594" s="59"/>
      <c r="H594" s="59"/>
      <c r="I594" s="59"/>
    </row>
    <row r="595" spans="2:9" ht="13.5">
      <c r="B595" s="59"/>
      <c r="C595" s="59"/>
      <c r="D595" s="59"/>
      <c r="E595" s="59"/>
      <c r="F595" s="59"/>
      <c r="G595" s="59"/>
      <c r="H595" s="59"/>
      <c r="I595" s="59"/>
    </row>
    <row r="596" spans="2:9" ht="13.5">
      <c r="B596" s="59"/>
      <c r="C596" s="59"/>
      <c r="D596" s="59"/>
      <c r="E596" s="59"/>
      <c r="F596" s="59"/>
      <c r="G596" s="59"/>
      <c r="H596" s="59"/>
      <c r="I596" s="59"/>
    </row>
    <row r="597" spans="2:9" ht="13.5">
      <c r="B597" s="59"/>
      <c r="C597" s="59"/>
      <c r="D597" s="59"/>
      <c r="E597" s="59"/>
      <c r="F597" s="59"/>
      <c r="G597" s="59"/>
      <c r="H597" s="59"/>
      <c r="I597" s="59"/>
    </row>
    <row r="598" spans="2:9" ht="13.5">
      <c r="B598" s="59"/>
      <c r="C598" s="59"/>
      <c r="D598" s="59"/>
      <c r="E598" s="59"/>
      <c r="F598" s="59"/>
      <c r="G598" s="59"/>
      <c r="H598" s="59"/>
      <c r="I598" s="59"/>
    </row>
    <row r="599" spans="2:9" ht="13.5">
      <c r="B599" s="59"/>
      <c r="C599" s="59"/>
      <c r="D599" s="59"/>
      <c r="E599" s="59"/>
      <c r="F599" s="59"/>
      <c r="G599" s="59"/>
      <c r="H599" s="59"/>
      <c r="I599" s="59"/>
    </row>
    <row r="600" spans="2:9" ht="13.5">
      <c r="B600" s="59"/>
      <c r="C600" s="59"/>
      <c r="D600" s="59"/>
      <c r="E600" s="59"/>
      <c r="F600" s="59"/>
      <c r="G600" s="59"/>
      <c r="H600" s="59"/>
      <c r="I600" s="59"/>
    </row>
    <row r="601" spans="2:9" ht="13.5">
      <c r="B601" s="59"/>
      <c r="C601" s="59"/>
      <c r="D601" s="59"/>
      <c r="E601" s="59"/>
      <c r="F601" s="59"/>
      <c r="G601" s="59"/>
      <c r="H601" s="59"/>
      <c r="I601" s="59"/>
    </row>
    <row r="602" spans="2:9" ht="13.5">
      <c r="B602" s="59"/>
      <c r="C602" s="59"/>
      <c r="D602" s="59"/>
      <c r="E602" s="59"/>
      <c r="F602" s="59"/>
      <c r="G602" s="59"/>
      <c r="H602" s="59"/>
      <c r="I602" s="59"/>
    </row>
    <row r="603" spans="2:9" ht="13.5">
      <c r="B603" s="59"/>
      <c r="C603" s="59"/>
      <c r="D603" s="59"/>
      <c r="E603" s="59"/>
      <c r="F603" s="59"/>
      <c r="G603" s="59"/>
      <c r="H603" s="59"/>
      <c r="I603" s="59"/>
    </row>
    <row r="604" spans="2:9" ht="13.5">
      <c r="B604" s="59"/>
      <c r="C604" s="59"/>
      <c r="D604" s="59"/>
      <c r="E604" s="59"/>
      <c r="F604" s="59"/>
      <c r="G604" s="59"/>
      <c r="H604" s="59"/>
      <c r="I604" s="59"/>
    </row>
    <row r="605" spans="2:9" ht="13.5">
      <c r="B605" s="59"/>
      <c r="C605" s="59"/>
      <c r="D605" s="59"/>
      <c r="E605" s="59"/>
      <c r="F605" s="59"/>
      <c r="G605" s="59"/>
      <c r="H605" s="59"/>
      <c r="I605" s="59"/>
    </row>
    <row r="606" spans="2:9" ht="13.5">
      <c r="B606" s="59"/>
      <c r="C606" s="59"/>
      <c r="D606" s="59"/>
      <c r="E606" s="59"/>
      <c r="F606" s="59"/>
      <c r="G606" s="59"/>
      <c r="H606" s="59"/>
      <c r="I606" s="59"/>
    </row>
    <row r="607" spans="2:9" ht="13.5">
      <c r="B607" s="59"/>
      <c r="C607" s="59"/>
      <c r="D607" s="59"/>
      <c r="E607" s="59"/>
      <c r="F607" s="59"/>
      <c r="G607" s="59"/>
      <c r="H607" s="59"/>
      <c r="I607" s="59"/>
    </row>
    <row r="608" spans="2:9" ht="13.5">
      <c r="B608" s="59"/>
      <c r="C608" s="59"/>
      <c r="D608" s="59"/>
      <c r="E608" s="59"/>
      <c r="F608" s="59"/>
      <c r="G608" s="59"/>
      <c r="H608" s="59"/>
      <c r="I608" s="59"/>
    </row>
    <row r="609" spans="2:9" ht="13.5">
      <c r="B609" s="59"/>
      <c r="C609" s="59"/>
      <c r="D609" s="59"/>
      <c r="E609" s="59"/>
      <c r="F609" s="59"/>
      <c r="G609" s="59"/>
      <c r="H609" s="59"/>
      <c r="I609" s="59"/>
    </row>
    <row r="610" spans="2:9" ht="13.5">
      <c r="B610" s="59"/>
      <c r="C610" s="59"/>
      <c r="D610" s="59"/>
      <c r="E610" s="59"/>
      <c r="F610" s="59"/>
      <c r="G610" s="59"/>
      <c r="H610" s="59"/>
      <c r="I610" s="59"/>
    </row>
    <row r="611" spans="2:9" ht="13.5">
      <c r="B611" s="59"/>
      <c r="C611" s="59"/>
      <c r="D611" s="59"/>
      <c r="E611" s="59"/>
      <c r="F611" s="59"/>
      <c r="G611" s="59"/>
      <c r="H611" s="59"/>
      <c r="I611" s="59"/>
    </row>
    <row r="612" spans="2:9" ht="13.5">
      <c r="B612" s="59"/>
      <c r="C612" s="59"/>
      <c r="D612" s="59"/>
      <c r="E612" s="59"/>
      <c r="F612" s="59"/>
      <c r="G612" s="59"/>
      <c r="H612" s="59"/>
      <c r="I612" s="59"/>
    </row>
    <row r="613" spans="2:9" ht="13.5">
      <c r="B613" s="59"/>
      <c r="C613" s="59"/>
      <c r="D613" s="59"/>
      <c r="E613" s="59"/>
      <c r="F613" s="59"/>
      <c r="G613" s="59"/>
      <c r="H613" s="59"/>
      <c r="I613" s="59"/>
    </row>
    <row r="614" spans="2:9" ht="13.5">
      <c r="B614" s="59"/>
      <c r="C614" s="59"/>
      <c r="D614" s="59"/>
      <c r="E614" s="59"/>
      <c r="F614" s="59"/>
      <c r="G614" s="59"/>
      <c r="H614" s="59"/>
      <c r="I614" s="59"/>
    </row>
    <row r="615" spans="2:9" ht="13.5">
      <c r="B615" s="59"/>
      <c r="C615" s="59"/>
      <c r="D615" s="59"/>
      <c r="E615" s="59"/>
      <c r="F615" s="59"/>
      <c r="G615" s="59"/>
      <c r="H615" s="59"/>
      <c r="I615" s="59"/>
    </row>
    <row r="616" spans="2:9" ht="13.5">
      <c r="B616" s="59"/>
      <c r="C616" s="59"/>
      <c r="D616" s="59"/>
      <c r="E616" s="59"/>
      <c r="F616" s="59"/>
      <c r="G616" s="59"/>
      <c r="H616" s="59"/>
      <c r="I616" s="59"/>
    </row>
    <row r="617" spans="2:9" ht="13.5">
      <c r="B617" s="59"/>
      <c r="C617" s="59"/>
      <c r="D617" s="59"/>
      <c r="E617" s="59"/>
      <c r="F617" s="59"/>
      <c r="G617" s="59"/>
      <c r="H617" s="59"/>
      <c r="I617" s="59"/>
    </row>
    <row r="618" spans="2:9" ht="13.5">
      <c r="B618" s="59"/>
      <c r="C618" s="59"/>
      <c r="D618" s="59"/>
      <c r="E618" s="59"/>
      <c r="F618" s="59"/>
      <c r="G618" s="59"/>
      <c r="H618" s="59"/>
      <c r="I618" s="59"/>
    </row>
    <row r="619" spans="2:9" ht="13.5">
      <c r="B619" s="59"/>
      <c r="C619" s="59"/>
      <c r="D619" s="59"/>
      <c r="E619" s="59"/>
      <c r="F619" s="59"/>
      <c r="G619" s="59"/>
      <c r="H619" s="59"/>
      <c r="I619" s="59"/>
    </row>
    <row r="620" spans="2:9" ht="13.5">
      <c r="B620" s="59"/>
      <c r="C620" s="59"/>
      <c r="D620" s="59"/>
      <c r="E620" s="59"/>
      <c r="F620" s="59"/>
      <c r="G620" s="59"/>
      <c r="H620" s="59"/>
      <c r="I620" s="59"/>
    </row>
    <row r="621" spans="2:9" ht="13.5">
      <c r="B621" s="59"/>
      <c r="C621" s="59"/>
      <c r="D621" s="59"/>
      <c r="E621" s="59"/>
      <c r="F621" s="59"/>
      <c r="G621" s="59"/>
      <c r="H621" s="59"/>
      <c r="I621" s="59"/>
    </row>
    <row r="622" spans="2:9" ht="13.5">
      <c r="B622" s="59"/>
      <c r="C622" s="59"/>
      <c r="D622" s="59"/>
      <c r="E622" s="59"/>
      <c r="F622" s="59"/>
      <c r="G622" s="59"/>
      <c r="H622" s="59"/>
      <c r="I622" s="59"/>
    </row>
    <row r="623" spans="2:9" ht="13.5">
      <c r="B623" s="59"/>
      <c r="C623" s="59"/>
      <c r="D623" s="59"/>
      <c r="E623" s="59"/>
      <c r="F623" s="59"/>
      <c r="G623" s="59"/>
      <c r="H623" s="59"/>
      <c r="I623" s="59"/>
    </row>
    <row r="624" spans="2:9" ht="13.5">
      <c r="B624" s="59"/>
      <c r="C624" s="59"/>
      <c r="D624" s="59"/>
      <c r="E624" s="59"/>
      <c r="F624" s="59"/>
      <c r="G624" s="59"/>
      <c r="H624" s="59"/>
      <c r="I624" s="59"/>
    </row>
    <row r="625" spans="2:9" ht="13.5">
      <c r="B625" s="59"/>
      <c r="C625" s="59"/>
      <c r="D625" s="59"/>
      <c r="E625" s="59"/>
      <c r="F625" s="59"/>
      <c r="G625" s="59"/>
      <c r="H625" s="59"/>
      <c r="I625" s="59"/>
    </row>
    <row r="626" spans="2:9" ht="13.5">
      <c r="B626" s="59"/>
      <c r="C626" s="59"/>
      <c r="D626" s="59"/>
      <c r="E626" s="59"/>
      <c r="F626" s="59"/>
      <c r="G626" s="59"/>
      <c r="H626" s="59"/>
      <c r="I626" s="59"/>
    </row>
    <row r="627" spans="2:9" ht="13.5">
      <c r="B627" s="59"/>
      <c r="C627" s="59"/>
      <c r="D627" s="59"/>
      <c r="E627" s="59"/>
      <c r="F627" s="59"/>
      <c r="G627" s="59"/>
      <c r="H627" s="59"/>
      <c r="I627" s="59"/>
    </row>
    <row r="628" spans="2:9" ht="13.5">
      <c r="B628" s="59"/>
      <c r="C628" s="59"/>
      <c r="D628" s="59"/>
      <c r="E628" s="59"/>
      <c r="F628" s="59"/>
      <c r="G628" s="59"/>
      <c r="H628" s="59"/>
      <c r="I628" s="59"/>
    </row>
    <row r="629" spans="2:9" ht="13.5">
      <c r="B629" s="59"/>
      <c r="C629" s="59"/>
      <c r="D629" s="59"/>
      <c r="E629" s="59"/>
      <c r="F629" s="59"/>
      <c r="G629" s="59"/>
      <c r="H629" s="59"/>
      <c r="I629" s="59"/>
    </row>
    <row r="630" spans="2:9" ht="13.5">
      <c r="B630" s="59"/>
      <c r="C630" s="59"/>
      <c r="D630" s="59"/>
      <c r="E630" s="59"/>
      <c r="F630" s="59"/>
      <c r="G630" s="59"/>
      <c r="H630" s="59"/>
      <c r="I630" s="59"/>
    </row>
    <row r="631" spans="2:9" ht="13.5">
      <c r="B631" s="59"/>
      <c r="C631" s="59"/>
      <c r="D631" s="59"/>
      <c r="E631" s="59"/>
      <c r="F631" s="59"/>
      <c r="G631" s="59"/>
      <c r="H631" s="59"/>
      <c r="I631" s="59"/>
    </row>
    <row r="632" spans="2:9" ht="13.5">
      <c r="B632" s="59"/>
      <c r="C632" s="59"/>
      <c r="D632" s="59"/>
      <c r="E632" s="59"/>
      <c r="F632" s="59"/>
      <c r="G632" s="59"/>
      <c r="H632" s="59"/>
      <c r="I632" s="59"/>
    </row>
    <row r="633" spans="2:9" ht="13.5">
      <c r="B633" s="59"/>
      <c r="C633" s="59"/>
      <c r="D633" s="59"/>
      <c r="E633" s="59"/>
      <c r="F633" s="59"/>
      <c r="G633" s="59"/>
      <c r="H633" s="59"/>
      <c r="I633" s="59"/>
    </row>
    <row r="634" spans="2:9" ht="13.5">
      <c r="B634" s="59"/>
      <c r="C634" s="59"/>
      <c r="D634" s="59"/>
      <c r="E634" s="59"/>
      <c r="F634" s="59"/>
      <c r="G634" s="59"/>
      <c r="H634" s="59"/>
      <c r="I634" s="59"/>
    </row>
    <row r="635" spans="2:9" ht="13.5">
      <c r="B635" s="59"/>
      <c r="C635" s="59"/>
      <c r="D635" s="59"/>
      <c r="E635" s="59"/>
      <c r="F635" s="59"/>
      <c r="G635" s="59"/>
      <c r="H635" s="59"/>
      <c r="I635" s="59"/>
    </row>
    <row r="636" spans="2:9" ht="13.5">
      <c r="B636" s="59"/>
      <c r="C636" s="59"/>
      <c r="D636" s="59"/>
      <c r="E636" s="59"/>
      <c r="F636" s="59"/>
      <c r="G636" s="59"/>
      <c r="H636" s="59"/>
      <c r="I636" s="59"/>
    </row>
    <row r="637" spans="2:9" ht="13.5">
      <c r="B637" s="59"/>
      <c r="C637" s="59"/>
      <c r="D637" s="59"/>
      <c r="E637" s="59"/>
      <c r="F637" s="59"/>
      <c r="G637" s="59"/>
      <c r="H637" s="59"/>
      <c r="I637" s="59"/>
    </row>
    <row r="638" spans="2:9" ht="13.5">
      <c r="B638" s="59"/>
      <c r="C638" s="59"/>
      <c r="D638" s="59"/>
      <c r="E638" s="59"/>
      <c r="F638" s="59"/>
      <c r="G638" s="59"/>
      <c r="H638" s="59"/>
      <c r="I638" s="59"/>
    </row>
    <row r="639" spans="2:9" ht="13.5">
      <c r="B639" s="59"/>
      <c r="C639" s="59"/>
      <c r="D639" s="59"/>
      <c r="E639" s="59"/>
      <c r="F639" s="59"/>
      <c r="G639" s="59"/>
      <c r="H639" s="59"/>
      <c r="I639" s="59"/>
    </row>
    <row r="640" spans="2:9" ht="13.5">
      <c r="B640" s="59"/>
      <c r="C640" s="59"/>
      <c r="D640" s="59"/>
      <c r="E640" s="59"/>
      <c r="F640" s="59"/>
      <c r="G640" s="59"/>
      <c r="H640" s="59"/>
      <c r="I640" s="59"/>
    </row>
    <row r="641" spans="2:9" ht="13.5">
      <c r="B641" s="59"/>
      <c r="C641" s="59"/>
      <c r="D641" s="59"/>
      <c r="E641" s="59"/>
      <c r="F641" s="59"/>
      <c r="G641" s="59"/>
      <c r="H641" s="59"/>
      <c r="I641" s="59"/>
    </row>
    <row r="642" spans="2:9" ht="13.5">
      <c r="B642" s="59"/>
      <c r="C642" s="59"/>
      <c r="D642" s="59"/>
      <c r="E642" s="59"/>
      <c r="F642" s="59"/>
      <c r="G642" s="59"/>
      <c r="H642" s="59"/>
      <c r="I642" s="59"/>
    </row>
    <row r="643" spans="2:9" ht="13.5">
      <c r="B643" s="59"/>
      <c r="C643" s="59"/>
      <c r="D643" s="59"/>
      <c r="E643" s="59"/>
      <c r="F643" s="59"/>
      <c r="G643" s="59"/>
      <c r="H643" s="59"/>
      <c r="I643" s="59"/>
    </row>
    <row r="644" spans="2:9" ht="13.5">
      <c r="B644" s="59"/>
      <c r="C644" s="59"/>
      <c r="D644" s="59"/>
      <c r="E644" s="59"/>
      <c r="F644" s="59"/>
      <c r="G644" s="59"/>
      <c r="H644" s="59"/>
      <c r="I644" s="59"/>
    </row>
    <row r="645" spans="2:9" ht="13.5">
      <c r="B645" s="59"/>
      <c r="C645" s="59"/>
      <c r="D645" s="59"/>
      <c r="E645" s="59"/>
      <c r="F645" s="59"/>
      <c r="G645" s="59"/>
      <c r="H645" s="59"/>
      <c r="I645" s="59"/>
    </row>
    <row r="646" spans="2:9" ht="13.5">
      <c r="B646" s="59"/>
      <c r="C646" s="59"/>
      <c r="D646" s="59"/>
      <c r="E646" s="59"/>
      <c r="F646" s="59"/>
      <c r="G646" s="59"/>
      <c r="H646" s="59"/>
      <c r="I646" s="59"/>
    </row>
    <row r="647" spans="2:9" ht="13.5">
      <c r="B647" s="59"/>
      <c r="C647" s="59"/>
      <c r="D647" s="59"/>
      <c r="E647" s="59"/>
      <c r="F647" s="59"/>
      <c r="G647" s="59"/>
      <c r="H647" s="59"/>
      <c r="I647" s="59"/>
    </row>
    <row r="648" spans="2:9" ht="13.5">
      <c r="B648" s="59"/>
      <c r="C648" s="59"/>
      <c r="D648" s="59"/>
      <c r="E648" s="59"/>
      <c r="F648" s="59"/>
      <c r="G648" s="59"/>
      <c r="H648" s="59"/>
      <c r="I648" s="59"/>
    </row>
    <row r="649" spans="2:9" ht="13.5">
      <c r="B649" s="59"/>
      <c r="C649" s="59"/>
      <c r="D649" s="59"/>
      <c r="E649" s="59"/>
      <c r="F649" s="59"/>
      <c r="G649" s="59"/>
      <c r="H649" s="59"/>
      <c r="I649" s="59"/>
    </row>
    <row r="650" spans="2:9" ht="13.5">
      <c r="B650" s="59"/>
      <c r="C650" s="59"/>
      <c r="D650" s="59"/>
      <c r="E650" s="59"/>
      <c r="F650" s="59"/>
      <c r="G650" s="59"/>
      <c r="H650" s="59"/>
      <c r="I650" s="59"/>
    </row>
    <row r="651" spans="2:9" ht="13.5">
      <c r="B651" s="59"/>
      <c r="C651" s="59"/>
      <c r="D651" s="59"/>
      <c r="E651" s="59"/>
      <c r="F651" s="59"/>
      <c r="G651" s="59"/>
      <c r="H651" s="59"/>
      <c r="I651" s="59"/>
    </row>
    <row r="652" spans="2:9" ht="13.5">
      <c r="B652" s="59"/>
      <c r="C652" s="59"/>
      <c r="D652" s="59"/>
      <c r="E652" s="59"/>
      <c r="F652" s="59"/>
      <c r="G652" s="59"/>
      <c r="H652" s="59"/>
      <c r="I652" s="59"/>
    </row>
    <row r="653" spans="2:9" ht="13.5">
      <c r="B653" s="59"/>
      <c r="C653" s="59"/>
      <c r="D653" s="59"/>
      <c r="E653" s="59"/>
      <c r="F653" s="59"/>
      <c r="G653" s="59"/>
      <c r="H653" s="59"/>
      <c r="I653" s="59"/>
    </row>
    <row r="654" spans="2:9" ht="13.5">
      <c r="B654" s="59"/>
      <c r="C654" s="59"/>
      <c r="D654" s="59"/>
      <c r="E654" s="59"/>
      <c r="F654" s="59"/>
      <c r="G654" s="59"/>
      <c r="H654" s="59"/>
      <c r="I654" s="59"/>
    </row>
    <row r="655" spans="2:9" ht="13.5">
      <c r="B655" s="59"/>
      <c r="C655" s="59"/>
      <c r="D655" s="59"/>
      <c r="E655" s="59"/>
      <c r="F655" s="59"/>
      <c r="G655" s="59"/>
      <c r="H655" s="59"/>
      <c r="I655" s="59"/>
    </row>
    <row r="656" spans="2:9" ht="13.5">
      <c r="B656" s="59"/>
      <c r="C656" s="59"/>
      <c r="D656" s="59"/>
      <c r="E656" s="59"/>
      <c r="F656" s="59"/>
      <c r="G656" s="59"/>
      <c r="H656" s="59"/>
      <c r="I656" s="59"/>
    </row>
    <row r="657" spans="2:9" ht="13.5">
      <c r="B657" s="59"/>
      <c r="C657" s="59"/>
      <c r="D657" s="59"/>
      <c r="E657" s="59"/>
      <c r="F657" s="59"/>
      <c r="G657" s="59"/>
      <c r="H657" s="59"/>
      <c r="I657" s="59"/>
    </row>
    <row r="658" spans="2:9" ht="13.5">
      <c r="B658" s="59"/>
      <c r="C658" s="59"/>
      <c r="D658" s="59"/>
      <c r="E658" s="59"/>
      <c r="F658" s="59"/>
      <c r="G658" s="59"/>
      <c r="H658" s="59"/>
      <c r="I658" s="59"/>
    </row>
    <row r="659" spans="2:9" ht="13.5">
      <c r="B659" s="59"/>
      <c r="C659" s="59"/>
      <c r="D659" s="59"/>
      <c r="E659" s="59"/>
      <c r="F659" s="59"/>
      <c r="G659" s="59"/>
      <c r="H659" s="59"/>
      <c r="I659" s="59"/>
    </row>
    <row r="660" spans="2:9" ht="13.5">
      <c r="B660" s="59"/>
      <c r="C660" s="59"/>
      <c r="D660" s="59"/>
      <c r="E660" s="59"/>
      <c r="F660" s="59"/>
      <c r="G660" s="59"/>
      <c r="H660" s="59"/>
      <c r="I660" s="59"/>
    </row>
    <row r="661" spans="2:9" ht="13.5">
      <c r="B661" s="59"/>
      <c r="C661" s="59"/>
      <c r="D661" s="59"/>
      <c r="E661" s="59"/>
      <c r="F661" s="59"/>
      <c r="G661" s="59"/>
      <c r="H661" s="59"/>
      <c r="I661" s="59"/>
    </row>
    <row r="662" spans="2:9" ht="13.5">
      <c r="B662" s="59"/>
      <c r="C662" s="59"/>
      <c r="D662" s="59"/>
      <c r="E662" s="59"/>
      <c r="F662" s="59"/>
      <c r="G662" s="59"/>
      <c r="H662" s="59"/>
      <c r="I662" s="59"/>
    </row>
    <row r="663" spans="2:9" ht="13.5">
      <c r="B663" s="59"/>
      <c r="C663" s="59"/>
      <c r="D663" s="59"/>
      <c r="E663" s="59"/>
      <c r="F663" s="59"/>
      <c r="G663" s="59"/>
      <c r="H663" s="59"/>
      <c r="I663" s="59"/>
    </row>
    <row r="664" spans="2:9" ht="13.5">
      <c r="B664" s="59"/>
      <c r="C664" s="59"/>
      <c r="D664" s="59"/>
      <c r="E664" s="59"/>
      <c r="F664" s="59"/>
      <c r="G664" s="59"/>
      <c r="H664" s="59"/>
      <c r="I664" s="59"/>
    </row>
    <row r="665" spans="2:9" ht="13.5">
      <c r="B665" s="59"/>
      <c r="C665" s="59"/>
      <c r="D665" s="59"/>
      <c r="E665" s="59"/>
      <c r="F665" s="59"/>
      <c r="G665" s="59"/>
      <c r="H665" s="59"/>
      <c r="I665" s="59"/>
    </row>
    <row r="666" spans="2:9" ht="13.5">
      <c r="B666" s="59"/>
      <c r="C666" s="59"/>
      <c r="D666" s="59"/>
      <c r="E666" s="59"/>
      <c r="F666" s="59"/>
      <c r="G666" s="59"/>
      <c r="H666" s="59"/>
      <c r="I666" s="59"/>
    </row>
    <row r="667" spans="2:9" ht="13.5">
      <c r="B667" s="59"/>
      <c r="C667" s="59"/>
      <c r="D667" s="59"/>
      <c r="E667" s="59"/>
      <c r="F667" s="59"/>
      <c r="G667" s="59"/>
      <c r="H667" s="59"/>
      <c r="I667" s="59"/>
    </row>
    <row r="668" spans="2:9" ht="13.5">
      <c r="B668" s="59"/>
      <c r="C668" s="59"/>
      <c r="D668" s="59"/>
      <c r="E668" s="59"/>
      <c r="F668" s="59"/>
      <c r="G668" s="59"/>
      <c r="H668" s="59"/>
      <c r="I668" s="59"/>
    </row>
    <row r="669" spans="2:9" ht="13.5">
      <c r="B669" s="59"/>
      <c r="C669" s="59"/>
      <c r="D669" s="59"/>
      <c r="E669" s="59"/>
      <c r="F669" s="59"/>
      <c r="G669" s="59"/>
      <c r="H669" s="59"/>
      <c r="I669" s="59"/>
    </row>
    <row r="670" spans="2:9" ht="13.5">
      <c r="B670" s="59"/>
      <c r="C670" s="59"/>
      <c r="D670" s="59"/>
      <c r="E670" s="59"/>
      <c r="F670" s="59"/>
      <c r="G670" s="59"/>
      <c r="H670" s="59"/>
      <c r="I670" s="59"/>
    </row>
    <row r="671" spans="2:9" ht="13.5">
      <c r="B671" s="59"/>
      <c r="C671" s="59"/>
      <c r="D671" s="59"/>
      <c r="E671" s="59"/>
      <c r="F671" s="59"/>
      <c r="G671" s="59"/>
      <c r="H671" s="59"/>
      <c r="I671" s="59"/>
    </row>
    <row r="672" spans="2:9" ht="13.5">
      <c r="B672" s="59"/>
      <c r="C672" s="59"/>
      <c r="D672" s="59"/>
      <c r="E672" s="59"/>
      <c r="F672" s="59"/>
      <c r="G672" s="59"/>
      <c r="H672" s="59"/>
      <c r="I672" s="59"/>
    </row>
    <row r="673" spans="2:9" ht="13.5">
      <c r="B673" s="59"/>
      <c r="C673" s="59"/>
      <c r="D673" s="59"/>
      <c r="E673" s="59"/>
      <c r="F673" s="59"/>
      <c r="G673" s="59"/>
      <c r="H673" s="59"/>
      <c r="I673" s="59"/>
    </row>
    <row r="674" spans="2:9" ht="13.5">
      <c r="B674" s="59"/>
      <c r="C674" s="59"/>
      <c r="D674" s="59"/>
      <c r="E674" s="59"/>
      <c r="F674" s="59"/>
      <c r="G674" s="59"/>
      <c r="H674" s="59"/>
      <c r="I674" s="59"/>
    </row>
    <row r="675" spans="2:9" ht="13.5">
      <c r="B675" s="59"/>
      <c r="C675" s="59"/>
      <c r="D675" s="59"/>
      <c r="E675" s="59"/>
      <c r="F675" s="59"/>
      <c r="G675" s="59"/>
      <c r="H675" s="59"/>
      <c r="I675" s="59"/>
    </row>
    <row r="676" spans="2:9" ht="13.5">
      <c r="B676" s="59"/>
      <c r="C676" s="59"/>
      <c r="D676" s="59"/>
      <c r="E676" s="59"/>
      <c r="F676" s="59"/>
      <c r="G676" s="59"/>
      <c r="H676" s="59"/>
      <c r="I676" s="59"/>
    </row>
    <row r="677" spans="2:9" ht="13.5">
      <c r="B677" s="59"/>
      <c r="C677" s="59"/>
      <c r="D677" s="59"/>
      <c r="E677" s="59"/>
      <c r="F677" s="59"/>
      <c r="G677" s="59"/>
      <c r="H677" s="59"/>
      <c r="I677" s="59"/>
    </row>
    <row r="678" spans="2:9" ht="13.5">
      <c r="B678" s="59"/>
      <c r="C678" s="59"/>
      <c r="D678" s="59"/>
      <c r="E678" s="59"/>
      <c r="F678" s="59"/>
      <c r="G678" s="59"/>
      <c r="H678" s="59"/>
      <c r="I678" s="59"/>
    </row>
    <row r="679" spans="2:9" ht="13.5">
      <c r="B679" s="59"/>
      <c r="C679" s="59"/>
      <c r="D679" s="59"/>
      <c r="E679" s="59"/>
      <c r="F679" s="59"/>
      <c r="G679" s="59"/>
      <c r="H679" s="59"/>
      <c r="I679" s="59"/>
    </row>
    <row r="680" spans="2:9" ht="13.5">
      <c r="B680" s="59"/>
      <c r="C680" s="59"/>
      <c r="D680" s="59"/>
      <c r="E680" s="59"/>
      <c r="F680" s="59"/>
      <c r="G680" s="59"/>
      <c r="H680" s="59"/>
      <c r="I680" s="59"/>
    </row>
    <row r="681" spans="2:9" ht="13.5">
      <c r="B681" s="59"/>
      <c r="C681" s="59"/>
      <c r="D681" s="59"/>
      <c r="E681" s="59"/>
      <c r="F681" s="59"/>
      <c r="G681" s="59"/>
      <c r="H681" s="59"/>
      <c r="I681" s="59"/>
    </row>
    <row r="682" spans="2:9" ht="13.5">
      <c r="B682" s="59"/>
      <c r="C682" s="59"/>
      <c r="D682" s="59"/>
      <c r="E682" s="59"/>
      <c r="F682" s="59"/>
      <c r="G682" s="59"/>
      <c r="H682" s="59"/>
      <c r="I682" s="59"/>
    </row>
    <row r="683" spans="2:9" ht="13.5">
      <c r="B683" s="59"/>
      <c r="C683" s="59"/>
      <c r="D683" s="59"/>
      <c r="E683" s="59"/>
      <c r="F683" s="59"/>
      <c r="G683" s="59"/>
      <c r="H683" s="59"/>
      <c r="I683" s="59"/>
    </row>
    <row r="684" spans="2:9" ht="13.5">
      <c r="B684" s="59"/>
      <c r="C684" s="59"/>
      <c r="D684" s="59"/>
      <c r="E684" s="59"/>
      <c r="F684" s="59"/>
      <c r="G684" s="59"/>
      <c r="H684" s="59"/>
      <c r="I684" s="59"/>
    </row>
    <row r="685" spans="2:9" ht="13.5">
      <c r="B685" s="59"/>
      <c r="C685" s="59"/>
      <c r="D685" s="59"/>
      <c r="E685" s="59"/>
      <c r="F685" s="59"/>
      <c r="G685" s="59"/>
      <c r="H685" s="59"/>
      <c r="I685" s="59"/>
    </row>
    <row r="686" spans="2:9" ht="13.5">
      <c r="B686" s="59"/>
      <c r="C686" s="59"/>
      <c r="D686" s="59"/>
      <c r="E686" s="59"/>
      <c r="F686" s="59"/>
      <c r="G686" s="59"/>
      <c r="H686" s="59"/>
      <c r="I686" s="59"/>
    </row>
    <row r="687" spans="2:9" ht="13.5">
      <c r="B687" s="59"/>
      <c r="C687" s="59"/>
      <c r="D687" s="59"/>
      <c r="E687" s="59"/>
      <c r="F687" s="59"/>
      <c r="G687" s="59"/>
      <c r="H687" s="59"/>
      <c r="I687" s="59"/>
    </row>
    <row r="688" spans="2:9" ht="13.5">
      <c r="B688" s="59"/>
      <c r="C688" s="59"/>
      <c r="D688" s="59"/>
      <c r="E688" s="59"/>
      <c r="F688" s="59"/>
      <c r="G688" s="59"/>
      <c r="H688" s="59"/>
      <c r="I688" s="59"/>
    </row>
    <row r="689" spans="2:9" ht="13.5">
      <c r="B689" s="59"/>
      <c r="C689" s="59"/>
      <c r="D689" s="59"/>
      <c r="E689" s="59"/>
      <c r="F689" s="59"/>
      <c r="G689" s="59"/>
      <c r="H689" s="59"/>
      <c r="I689" s="59"/>
    </row>
    <row r="690" spans="2:9" ht="13.5">
      <c r="B690" s="59"/>
      <c r="C690" s="59"/>
      <c r="D690" s="59"/>
      <c r="E690" s="59"/>
      <c r="F690" s="59"/>
      <c r="G690" s="59"/>
      <c r="H690" s="59"/>
      <c r="I690" s="59"/>
    </row>
    <row r="691" spans="2:9" ht="13.5">
      <c r="B691" s="59"/>
      <c r="C691" s="59"/>
      <c r="D691" s="59"/>
      <c r="E691" s="59"/>
      <c r="F691" s="59"/>
      <c r="G691" s="59"/>
      <c r="H691" s="59"/>
      <c r="I691" s="59"/>
    </row>
    <row r="692" spans="2:9" ht="13.5">
      <c r="B692" s="59"/>
      <c r="C692" s="59"/>
      <c r="D692" s="59"/>
      <c r="E692" s="59"/>
      <c r="F692" s="59"/>
      <c r="G692" s="59"/>
      <c r="H692" s="59"/>
      <c r="I692" s="59"/>
    </row>
    <row r="693" spans="2:9" ht="13.5">
      <c r="B693" s="59"/>
      <c r="C693" s="59"/>
      <c r="D693" s="59"/>
      <c r="E693" s="59"/>
      <c r="F693" s="59"/>
      <c r="G693" s="59"/>
      <c r="H693" s="59"/>
      <c r="I693" s="59"/>
    </row>
    <row r="694" spans="2:9" ht="13.5">
      <c r="B694" s="59"/>
      <c r="C694" s="59"/>
      <c r="D694" s="59"/>
      <c r="E694" s="59"/>
      <c r="F694" s="59"/>
      <c r="G694" s="59"/>
      <c r="H694" s="59"/>
      <c r="I694" s="59"/>
    </row>
    <row r="695" spans="2:9" ht="13.5">
      <c r="B695" s="59"/>
      <c r="C695" s="59"/>
      <c r="D695" s="59"/>
      <c r="E695" s="59"/>
      <c r="F695" s="59"/>
      <c r="G695" s="59"/>
      <c r="H695" s="59"/>
      <c r="I695" s="59"/>
    </row>
    <row r="696" spans="2:9" ht="13.5">
      <c r="B696" s="59"/>
      <c r="C696" s="59"/>
      <c r="D696" s="59"/>
      <c r="E696" s="59"/>
      <c r="F696" s="59"/>
      <c r="G696" s="59"/>
      <c r="H696" s="59"/>
      <c r="I696" s="59"/>
    </row>
    <row r="697" spans="2:9" ht="13.5">
      <c r="B697" s="59"/>
      <c r="C697" s="59"/>
      <c r="D697" s="59"/>
      <c r="E697" s="59"/>
      <c r="F697" s="59"/>
      <c r="G697" s="59"/>
      <c r="H697" s="59"/>
      <c r="I697" s="59"/>
    </row>
    <row r="698" spans="2:9" ht="13.5">
      <c r="B698" s="59"/>
      <c r="C698" s="59"/>
      <c r="D698" s="59"/>
      <c r="E698" s="59"/>
      <c r="F698" s="59"/>
      <c r="G698" s="59"/>
      <c r="H698" s="59"/>
      <c r="I698" s="59"/>
    </row>
    <row r="699" spans="2:9" ht="13.5">
      <c r="B699" s="59"/>
      <c r="C699" s="59"/>
      <c r="D699" s="59"/>
      <c r="E699" s="59"/>
      <c r="F699" s="59"/>
      <c r="G699" s="59"/>
      <c r="H699" s="59"/>
      <c r="I699" s="59"/>
    </row>
    <row r="700" spans="2:9" ht="13.5">
      <c r="B700" s="59"/>
      <c r="C700" s="59"/>
      <c r="D700" s="59"/>
      <c r="E700" s="59"/>
      <c r="F700" s="59"/>
      <c r="G700" s="59"/>
      <c r="H700" s="59"/>
      <c r="I700" s="59"/>
    </row>
    <row r="701" spans="2:9" ht="13.5">
      <c r="B701" s="59"/>
      <c r="C701" s="59"/>
      <c r="D701" s="59"/>
      <c r="E701" s="59"/>
      <c r="F701" s="59"/>
      <c r="G701" s="59"/>
      <c r="H701" s="59"/>
      <c r="I701" s="59"/>
    </row>
    <row r="702" spans="2:9" ht="13.5">
      <c r="B702" s="59"/>
      <c r="C702" s="59"/>
      <c r="D702" s="59"/>
      <c r="E702" s="59"/>
      <c r="F702" s="59"/>
      <c r="G702" s="59"/>
      <c r="H702" s="59"/>
      <c r="I702" s="59"/>
    </row>
    <row r="703" spans="2:9" ht="13.5">
      <c r="B703" s="59"/>
      <c r="C703" s="59"/>
      <c r="D703" s="59"/>
      <c r="E703" s="59"/>
      <c r="F703" s="59"/>
      <c r="G703" s="59"/>
      <c r="H703" s="59"/>
      <c r="I703" s="59"/>
    </row>
    <row r="704" spans="2:9" ht="13.5">
      <c r="B704" s="59"/>
      <c r="C704" s="59"/>
      <c r="D704" s="59"/>
      <c r="E704" s="59"/>
      <c r="F704" s="59"/>
      <c r="G704" s="59"/>
      <c r="H704" s="59"/>
      <c r="I704" s="59"/>
    </row>
    <row r="705" spans="2:9" ht="13.5">
      <c r="B705" s="59"/>
      <c r="C705" s="59"/>
      <c r="D705" s="59"/>
      <c r="E705" s="59"/>
      <c r="F705" s="59"/>
      <c r="G705" s="59"/>
      <c r="H705" s="59"/>
      <c r="I705" s="59"/>
    </row>
    <row r="706" spans="2:9" ht="13.5">
      <c r="B706" s="59"/>
      <c r="C706" s="59"/>
      <c r="D706" s="59"/>
      <c r="E706" s="59"/>
      <c r="F706" s="59"/>
      <c r="G706" s="59"/>
      <c r="H706" s="59"/>
      <c r="I706" s="59"/>
    </row>
    <row r="707" spans="2:9" ht="13.5">
      <c r="B707" s="59"/>
      <c r="C707" s="59"/>
      <c r="D707" s="59"/>
      <c r="E707" s="59"/>
      <c r="F707" s="59"/>
      <c r="G707" s="59"/>
      <c r="H707" s="59"/>
      <c r="I707" s="59"/>
    </row>
    <row r="708" spans="2:9" ht="13.5">
      <c r="B708" s="59"/>
      <c r="C708" s="59"/>
      <c r="D708" s="59"/>
      <c r="E708" s="59"/>
      <c r="F708" s="59"/>
      <c r="G708" s="59"/>
      <c r="H708" s="59"/>
      <c r="I708" s="59"/>
    </row>
    <row r="709" spans="2:9" ht="13.5">
      <c r="B709" s="59"/>
      <c r="C709" s="59"/>
      <c r="D709" s="59"/>
      <c r="E709" s="59"/>
      <c r="F709" s="59"/>
      <c r="G709" s="59"/>
      <c r="H709" s="59"/>
      <c r="I709" s="59"/>
    </row>
    <row r="710" spans="2:9" ht="13.5">
      <c r="B710" s="59"/>
      <c r="C710" s="59"/>
      <c r="D710" s="59"/>
      <c r="E710" s="59"/>
      <c r="F710" s="59"/>
      <c r="G710" s="59"/>
      <c r="H710" s="59"/>
      <c r="I710" s="59"/>
    </row>
    <row r="711" spans="2:9" ht="13.5">
      <c r="B711" s="59"/>
      <c r="C711" s="59"/>
      <c r="D711" s="59"/>
      <c r="E711" s="59"/>
      <c r="F711" s="59"/>
      <c r="G711" s="59"/>
      <c r="H711" s="59"/>
      <c r="I711" s="59"/>
    </row>
    <row r="712" spans="2:9" ht="13.5">
      <c r="B712" s="59"/>
      <c r="C712" s="59"/>
      <c r="D712" s="59"/>
      <c r="E712" s="59"/>
      <c r="F712" s="59"/>
      <c r="G712" s="59"/>
      <c r="H712" s="59"/>
      <c r="I712" s="59"/>
    </row>
    <row r="713" spans="2:9" ht="13.5">
      <c r="B713" s="59"/>
      <c r="C713" s="59"/>
      <c r="D713" s="59"/>
      <c r="E713" s="59"/>
      <c r="F713" s="59"/>
      <c r="G713" s="59"/>
      <c r="H713" s="59"/>
      <c r="I713" s="59"/>
    </row>
    <row r="714" spans="2:9" ht="13.5">
      <c r="B714" s="59"/>
      <c r="C714" s="59"/>
      <c r="D714" s="59"/>
      <c r="E714" s="59"/>
      <c r="F714" s="59"/>
      <c r="G714" s="59"/>
      <c r="H714" s="59"/>
      <c r="I714" s="59"/>
    </row>
    <row r="715" spans="2:9" ht="13.5">
      <c r="B715" s="59"/>
      <c r="C715" s="59"/>
      <c r="D715" s="59"/>
      <c r="E715" s="59"/>
      <c r="F715" s="59"/>
      <c r="G715" s="59"/>
      <c r="H715" s="59"/>
      <c r="I715" s="59"/>
    </row>
    <row r="716" spans="2:9" ht="13.5">
      <c r="B716" s="59"/>
      <c r="C716" s="59"/>
      <c r="D716" s="59"/>
      <c r="E716" s="59"/>
      <c r="F716" s="59"/>
      <c r="G716" s="59"/>
      <c r="H716" s="59"/>
      <c r="I716" s="59"/>
    </row>
    <row r="717" spans="2:9" ht="13.5">
      <c r="B717" s="59"/>
      <c r="C717" s="59"/>
      <c r="D717" s="59"/>
      <c r="E717" s="59"/>
      <c r="F717" s="59"/>
      <c r="G717" s="59"/>
      <c r="H717" s="59"/>
      <c r="I717" s="59"/>
    </row>
    <row r="718" spans="2:9" ht="13.5">
      <c r="B718" s="59"/>
      <c r="C718" s="59"/>
      <c r="D718" s="59"/>
      <c r="E718" s="59"/>
      <c r="F718" s="59"/>
      <c r="G718" s="59"/>
      <c r="H718" s="59"/>
      <c r="I718" s="59"/>
    </row>
    <row r="719" spans="2:9" ht="13.5">
      <c r="B719" s="59"/>
      <c r="C719" s="59"/>
      <c r="D719" s="59"/>
      <c r="E719" s="59"/>
      <c r="F719" s="59"/>
      <c r="G719" s="59"/>
      <c r="H719" s="59"/>
      <c r="I719" s="59"/>
    </row>
    <row r="720" spans="2:9" ht="13.5">
      <c r="B720" s="59"/>
      <c r="C720" s="59"/>
      <c r="D720" s="59"/>
      <c r="E720" s="59"/>
      <c r="F720" s="59"/>
      <c r="G720" s="59"/>
      <c r="H720" s="59"/>
      <c r="I720" s="59"/>
    </row>
    <row r="721" spans="2:9" ht="13.5">
      <c r="B721" s="59"/>
      <c r="C721" s="59"/>
      <c r="D721" s="59"/>
      <c r="E721" s="59"/>
      <c r="F721" s="59"/>
      <c r="G721" s="59"/>
      <c r="H721" s="59"/>
      <c r="I721" s="59"/>
    </row>
    <row r="722" spans="2:9" ht="13.5">
      <c r="B722" s="59"/>
      <c r="C722" s="59"/>
      <c r="D722" s="59"/>
      <c r="E722" s="59"/>
      <c r="F722" s="59"/>
      <c r="G722" s="59"/>
      <c r="H722" s="59"/>
      <c r="I722" s="59"/>
    </row>
    <row r="723" spans="2:9" ht="13.5">
      <c r="B723" s="59"/>
      <c r="C723" s="59"/>
      <c r="D723" s="59"/>
      <c r="E723" s="59"/>
      <c r="F723" s="59"/>
      <c r="G723" s="59"/>
      <c r="H723" s="59"/>
      <c r="I723" s="59"/>
    </row>
    <row r="724" spans="2:9" ht="13.5">
      <c r="B724" s="59"/>
      <c r="C724" s="59"/>
      <c r="D724" s="59"/>
      <c r="E724" s="59"/>
      <c r="F724" s="59"/>
      <c r="G724" s="59"/>
      <c r="H724" s="59"/>
      <c r="I724" s="59"/>
    </row>
    <row r="725" spans="2:9" ht="13.5">
      <c r="B725" s="59"/>
      <c r="C725" s="59"/>
      <c r="D725" s="59"/>
      <c r="E725" s="59"/>
      <c r="F725" s="59"/>
      <c r="G725" s="59"/>
      <c r="H725" s="59"/>
      <c r="I725" s="59"/>
    </row>
    <row r="726" spans="2:9" ht="13.5">
      <c r="B726" s="59"/>
      <c r="C726" s="59"/>
      <c r="D726" s="59"/>
      <c r="E726" s="59"/>
      <c r="F726" s="59"/>
      <c r="G726" s="59"/>
      <c r="H726" s="59"/>
      <c r="I726" s="59"/>
    </row>
    <row r="727" spans="2:9" ht="13.5">
      <c r="B727" s="59"/>
      <c r="C727" s="59"/>
      <c r="D727" s="59"/>
      <c r="E727" s="59"/>
      <c r="F727" s="59"/>
      <c r="G727" s="59"/>
      <c r="H727" s="59"/>
      <c r="I727" s="59"/>
    </row>
    <row r="728" spans="2:9" ht="13.5">
      <c r="B728" s="59"/>
      <c r="C728" s="59"/>
      <c r="D728" s="59"/>
      <c r="E728" s="59"/>
      <c r="F728" s="59"/>
      <c r="G728" s="59"/>
      <c r="H728" s="59"/>
      <c r="I728" s="59"/>
    </row>
    <row r="729" spans="2:9" ht="13.5">
      <c r="B729" s="59"/>
      <c r="C729" s="59"/>
      <c r="D729" s="59"/>
      <c r="E729" s="59"/>
      <c r="F729" s="59"/>
      <c r="G729" s="59"/>
      <c r="H729" s="59"/>
      <c r="I729" s="59"/>
    </row>
    <row r="730" spans="2:9" ht="13.5">
      <c r="B730" s="59"/>
      <c r="C730" s="59"/>
      <c r="D730" s="59"/>
      <c r="E730" s="59"/>
      <c r="F730" s="59"/>
      <c r="G730" s="59"/>
      <c r="H730" s="59"/>
      <c r="I730" s="59"/>
    </row>
    <row r="731" spans="2:9" ht="13.5">
      <c r="B731" s="59"/>
      <c r="C731" s="59"/>
      <c r="D731" s="59"/>
      <c r="E731" s="59"/>
      <c r="F731" s="59"/>
      <c r="G731" s="59"/>
      <c r="H731" s="59"/>
      <c r="I731" s="59"/>
    </row>
    <row r="732" spans="2:9" ht="13.5">
      <c r="B732" s="59"/>
      <c r="C732" s="59"/>
      <c r="D732" s="59"/>
      <c r="E732" s="59"/>
      <c r="F732" s="59"/>
      <c r="G732" s="59"/>
      <c r="H732" s="59"/>
      <c r="I732" s="59"/>
    </row>
    <row r="733" spans="2:9" ht="13.5">
      <c r="B733" s="59"/>
      <c r="C733" s="59"/>
      <c r="D733" s="59"/>
      <c r="E733" s="59"/>
      <c r="F733" s="59"/>
      <c r="G733" s="59"/>
      <c r="H733" s="59"/>
      <c r="I733" s="59"/>
    </row>
    <row r="734" spans="2:9" ht="13.5">
      <c r="B734" s="59"/>
      <c r="C734" s="59"/>
      <c r="D734" s="59"/>
      <c r="E734" s="59"/>
      <c r="F734" s="59"/>
      <c r="G734" s="59"/>
      <c r="H734" s="59"/>
      <c r="I734" s="59"/>
    </row>
    <row r="735" spans="2:9" ht="13.5">
      <c r="B735" s="59"/>
      <c r="C735" s="59"/>
      <c r="D735" s="59"/>
      <c r="E735" s="59"/>
      <c r="F735" s="59"/>
      <c r="G735" s="59"/>
      <c r="H735" s="59"/>
      <c r="I735" s="59"/>
    </row>
    <row r="736" spans="2:9" ht="13.5">
      <c r="B736" s="59"/>
      <c r="C736" s="59"/>
      <c r="D736" s="59"/>
      <c r="E736" s="59"/>
      <c r="F736" s="59"/>
      <c r="G736" s="59"/>
      <c r="H736" s="59"/>
      <c r="I736" s="59"/>
    </row>
    <row r="737" spans="2:9" ht="13.5">
      <c r="B737" s="59"/>
      <c r="C737" s="59"/>
      <c r="D737" s="59"/>
      <c r="E737" s="59"/>
      <c r="F737" s="59"/>
      <c r="G737" s="59"/>
      <c r="H737" s="59"/>
      <c r="I737" s="59"/>
    </row>
    <row r="738" spans="2:9" ht="13.5">
      <c r="B738" s="59"/>
      <c r="C738" s="59"/>
      <c r="D738" s="59"/>
      <c r="E738" s="59"/>
      <c r="F738" s="59"/>
      <c r="G738" s="59"/>
      <c r="H738" s="59"/>
      <c r="I738" s="59"/>
    </row>
    <row r="739" spans="2:9" ht="13.5">
      <c r="B739" s="59"/>
      <c r="C739" s="59"/>
      <c r="D739" s="59"/>
      <c r="E739" s="59"/>
      <c r="F739" s="59"/>
      <c r="G739" s="59"/>
      <c r="H739" s="59"/>
      <c r="I739" s="59"/>
    </row>
    <row r="740" spans="2:9" ht="13.5">
      <c r="B740" s="59"/>
      <c r="C740" s="59"/>
      <c r="D740" s="59"/>
      <c r="E740" s="59"/>
      <c r="F740" s="59"/>
      <c r="G740" s="59"/>
      <c r="H740" s="59"/>
      <c r="I740" s="59"/>
    </row>
    <row r="741" spans="2:9" ht="13.5">
      <c r="B741" s="59"/>
      <c r="C741" s="59"/>
      <c r="D741" s="59"/>
      <c r="E741" s="59"/>
      <c r="F741" s="59"/>
      <c r="G741" s="59"/>
      <c r="H741" s="59"/>
      <c r="I741" s="59"/>
    </row>
    <row r="742" spans="2:9" ht="13.5">
      <c r="B742" s="59"/>
      <c r="C742" s="59"/>
      <c r="D742" s="59"/>
      <c r="E742" s="59"/>
      <c r="F742" s="59"/>
      <c r="G742" s="59"/>
      <c r="H742" s="59"/>
      <c r="I742" s="59"/>
    </row>
    <row r="743" spans="2:9" ht="13.5">
      <c r="B743" s="59"/>
      <c r="C743" s="59"/>
      <c r="D743" s="59"/>
      <c r="E743" s="59"/>
      <c r="F743" s="59"/>
      <c r="G743" s="59"/>
      <c r="H743" s="59"/>
      <c r="I743" s="59"/>
    </row>
    <row r="744" spans="2:9" ht="13.5">
      <c r="B744" s="59"/>
      <c r="C744" s="59"/>
      <c r="D744" s="59"/>
      <c r="E744" s="59"/>
      <c r="F744" s="59"/>
      <c r="G744" s="59"/>
      <c r="H744" s="59"/>
      <c r="I744" s="59"/>
    </row>
    <row r="745" spans="2:9" ht="13.5">
      <c r="B745" s="59"/>
      <c r="C745" s="59"/>
      <c r="D745" s="59"/>
      <c r="E745" s="59"/>
      <c r="F745" s="59"/>
      <c r="G745" s="59"/>
      <c r="H745" s="59"/>
      <c r="I745" s="59"/>
    </row>
    <row r="746" spans="2:9" ht="13.5">
      <c r="B746" s="59"/>
      <c r="C746" s="59"/>
      <c r="D746" s="59"/>
      <c r="E746" s="59"/>
      <c r="F746" s="59"/>
      <c r="G746" s="59"/>
      <c r="H746" s="59"/>
      <c r="I746" s="59"/>
    </row>
    <row r="747" spans="2:9" ht="13.5">
      <c r="B747" s="59"/>
      <c r="C747" s="59"/>
      <c r="D747" s="59"/>
      <c r="E747" s="59"/>
      <c r="F747" s="59"/>
      <c r="G747" s="59"/>
      <c r="H747" s="59"/>
      <c r="I747" s="59"/>
    </row>
    <row r="748" spans="2:9" ht="13.5">
      <c r="B748" s="59"/>
      <c r="C748" s="59"/>
      <c r="D748" s="59"/>
      <c r="E748" s="59"/>
      <c r="F748" s="59"/>
      <c r="G748" s="59"/>
      <c r="H748" s="59"/>
      <c r="I748" s="59"/>
    </row>
    <row r="749" spans="2:9" ht="13.5">
      <c r="B749" s="59"/>
      <c r="C749" s="59"/>
      <c r="D749" s="59"/>
      <c r="E749" s="59"/>
      <c r="F749" s="59"/>
      <c r="G749" s="59"/>
      <c r="H749" s="59"/>
      <c r="I749" s="59"/>
    </row>
    <row r="750" spans="2:9" ht="13.5">
      <c r="B750" s="59"/>
      <c r="C750" s="59"/>
      <c r="D750" s="59"/>
      <c r="E750" s="59"/>
      <c r="F750" s="59"/>
      <c r="G750" s="59"/>
      <c r="H750" s="59"/>
      <c r="I750" s="59"/>
    </row>
    <row r="751" spans="2:9" ht="13.5">
      <c r="B751" s="59"/>
      <c r="C751" s="59"/>
      <c r="D751" s="59"/>
      <c r="E751" s="59"/>
      <c r="F751" s="59"/>
      <c r="G751" s="59"/>
      <c r="H751" s="59"/>
      <c r="I751" s="59"/>
    </row>
    <row r="752" spans="2:9" ht="13.5">
      <c r="B752" s="59"/>
      <c r="C752" s="59"/>
      <c r="D752" s="59"/>
      <c r="E752" s="59"/>
      <c r="F752" s="59"/>
      <c r="G752" s="59"/>
      <c r="H752" s="59"/>
      <c r="I752" s="59"/>
    </row>
    <row r="753" spans="2:9" ht="13.5">
      <c r="B753" s="59"/>
      <c r="C753" s="59"/>
      <c r="D753" s="59"/>
      <c r="E753" s="59"/>
      <c r="F753" s="59"/>
      <c r="G753" s="59"/>
      <c r="H753" s="59"/>
      <c r="I753" s="59"/>
    </row>
    <row r="754" spans="2:9" ht="13.5">
      <c r="B754" s="59"/>
      <c r="C754" s="59"/>
      <c r="D754" s="59"/>
      <c r="E754" s="59"/>
      <c r="F754" s="59"/>
      <c r="G754" s="59"/>
      <c r="H754" s="59"/>
      <c r="I754" s="59"/>
    </row>
    <row r="755" spans="2:9" ht="13.5">
      <c r="B755" s="59"/>
      <c r="C755" s="59"/>
      <c r="D755" s="59"/>
      <c r="E755" s="59"/>
      <c r="F755" s="59"/>
      <c r="G755" s="59"/>
      <c r="H755" s="59"/>
      <c r="I755" s="59"/>
    </row>
    <row r="756" spans="2:9" ht="13.5">
      <c r="B756" s="59"/>
      <c r="C756" s="59"/>
      <c r="D756" s="59"/>
      <c r="E756" s="59"/>
      <c r="F756" s="59"/>
      <c r="G756" s="59"/>
      <c r="H756" s="59"/>
      <c r="I756" s="59"/>
    </row>
    <row r="757" spans="2:9" ht="13.5">
      <c r="B757" s="59"/>
      <c r="C757" s="59"/>
      <c r="D757" s="59"/>
      <c r="E757" s="59"/>
      <c r="F757" s="59"/>
      <c r="G757" s="59"/>
      <c r="H757" s="59"/>
      <c r="I757" s="59"/>
    </row>
    <row r="758" spans="2:9" ht="13.5">
      <c r="B758" s="59"/>
      <c r="C758" s="59"/>
      <c r="D758" s="59"/>
      <c r="E758" s="59"/>
      <c r="F758" s="59"/>
      <c r="G758" s="59"/>
      <c r="H758" s="59"/>
      <c r="I758" s="59"/>
    </row>
    <row r="759" spans="2:9" ht="13.5">
      <c r="B759" s="59"/>
      <c r="C759" s="59"/>
      <c r="D759" s="59"/>
      <c r="E759" s="59"/>
      <c r="F759" s="59"/>
      <c r="G759" s="59"/>
      <c r="H759" s="59"/>
      <c r="I759" s="59"/>
    </row>
    <row r="760" spans="2:9" ht="13.5">
      <c r="B760" s="59"/>
      <c r="C760" s="59"/>
      <c r="D760" s="59"/>
      <c r="E760" s="59"/>
      <c r="F760" s="59"/>
      <c r="G760" s="59"/>
      <c r="H760" s="59"/>
      <c r="I760" s="59"/>
    </row>
    <row r="761" spans="2:9" ht="13.5">
      <c r="B761" s="59"/>
      <c r="C761" s="59"/>
      <c r="D761" s="59"/>
      <c r="E761" s="59"/>
      <c r="F761" s="59"/>
      <c r="G761" s="59"/>
      <c r="H761" s="59"/>
      <c r="I761" s="59"/>
    </row>
    <row r="762" spans="2:9" ht="13.5">
      <c r="B762" s="59"/>
      <c r="C762" s="59"/>
      <c r="D762" s="59"/>
      <c r="E762" s="59"/>
      <c r="F762" s="59"/>
      <c r="G762" s="59"/>
      <c r="H762" s="59"/>
      <c r="I762" s="59"/>
    </row>
    <row r="763" spans="2:9" ht="13.5">
      <c r="B763" s="59"/>
      <c r="C763" s="59"/>
      <c r="D763" s="59"/>
      <c r="E763" s="59"/>
      <c r="F763" s="59"/>
      <c r="G763" s="59"/>
      <c r="H763" s="59"/>
      <c r="I763" s="59"/>
    </row>
    <row r="764" spans="2:9" ht="13.5">
      <c r="B764" s="59"/>
      <c r="C764" s="59"/>
      <c r="D764" s="59"/>
      <c r="E764" s="59"/>
      <c r="F764" s="59"/>
      <c r="G764" s="59"/>
      <c r="H764" s="59"/>
      <c r="I764" s="59"/>
    </row>
    <row r="765" spans="2:9" ht="13.5">
      <c r="B765" s="59"/>
      <c r="C765" s="59"/>
      <c r="D765" s="59"/>
      <c r="E765" s="59"/>
      <c r="F765" s="59"/>
      <c r="G765" s="59"/>
      <c r="H765" s="59"/>
      <c r="I765" s="59"/>
    </row>
    <row r="766" spans="2:9" ht="13.5">
      <c r="B766" s="59"/>
      <c r="C766" s="59"/>
      <c r="D766" s="59"/>
      <c r="E766" s="59"/>
      <c r="F766" s="59"/>
      <c r="G766" s="59"/>
      <c r="H766" s="59"/>
      <c r="I766" s="59"/>
    </row>
    <row r="767" spans="2:9" ht="13.5">
      <c r="B767" s="59"/>
      <c r="C767" s="59"/>
      <c r="D767" s="59"/>
      <c r="E767" s="59"/>
      <c r="F767" s="59"/>
      <c r="G767" s="59"/>
      <c r="H767" s="59"/>
      <c r="I767" s="59"/>
    </row>
    <row r="768" spans="2:9" ht="13.5">
      <c r="B768" s="59"/>
      <c r="C768" s="59"/>
      <c r="D768" s="59"/>
      <c r="E768" s="59"/>
      <c r="F768" s="59"/>
      <c r="G768" s="59"/>
      <c r="H768" s="59"/>
      <c r="I768" s="59"/>
    </row>
    <row r="769" spans="2:9" ht="13.5">
      <c r="B769" s="59"/>
      <c r="C769" s="59"/>
      <c r="D769" s="59"/>
      <c r="E769" s="59"/>
      <c r="F769" s="59"/>
      <c r="G769" s="59"/>
      <c r="H769" s="59"/>
      <c r="I769" s="59"/>
    </row>
    <row r="770" spans="2:9" ht="13.5">
      <c r="B770" s="59"/>
      <c r="C770" s="59"/>
      <c r="D770" s="59"/>
      <c r="E770" s="59"/>
      <c r="F770" s="59"/>
      <c r="G770" s="59"/>
      <c r="H770" s="59"/>
      <c r="I770" s="59"/>
    </row>
    <row r="771" spans="2:9" ht="13.5">
      <c r="B771" s="59"/>
      <c r="C771" s="59"/>
      <c r="D771" s="59"/>
      <c r="E771" s="59"/>
      <c r="F771" s="59"/>
      <c r="G771" s="59"/>
      <c r="H771" s="59"/>
      <c r="I771" s="59"/>
    </row>
    <row r="772" spans="2:9" ht="13.5">
      <c r="B772" s="59"/>
      <c r="C772" s="59"/>
      <c r="D772" s="59"/>
      <c r="E772" s="59"/>
      <c r="F772" s="59"/>
      <c r="G772" s="59"/>
      <c r="H772" s="59"/>
      <c r="I772" s="59"/>
    </row>
    <row r="773" spans="2:9" ht="13.5">
      <c r="B773" s="59"/>
      <c r="C773" s="59"/>
      <c r="D773" s="59"/>
      <c r="E773" s="59"/>
      <c r="F773" s="59"/>
      <c r="G773" s="59"/>
      <c r="H773" s="59"/>
      <c r="I773" s="59"/>
    </row>
    <row r="774" spans="2:9" ht="13.5">
      <c r="B774" s="59"/>
      <c r="C774" s="59"/>
      <c r="D774" s="59"/>
      <c r="E774" s="59"/>
      <c r="F774" s="59"/>
      <c r="G774" s="59"/>
      <c r="H774" s="59"/>
      <c r="I774" s="59"/>
    </row>
    <row r="775" spans="2:9" ht="13.5">
      <c r="B775" s="59"/>
      <c r="C775" s="59"/>
      <c r="D775" s="59"/>
      <c r="E775" s="59"/>
      <c r="F775" s="59"/>
      <c r="G775" s="59"/>
      <c r="H775" s="59"/>
      <c r="I775" s="59"/>
    </row>
    <row r="776" spans="2:9" ht="13.5">
      <c r="B776" s="59"/>
      <c r="C776" s="59"/>
      <c r="D776" s="59"/>
      <c r="E776" s="59"/>
      <c r="F776" s="59"/>
      <c r="G776" s="59"/>
      <c r="H776" s="59"/>
      <c r="I776" s="59"/>
    </row>
    <row r="777" spans="2:9" ht="13.5">
      <c r="B777" s="59"/>
      <c r="C777" s="59"/>
      <c r="D777" s="59"/>
      <c r="E777" s="59"/>
      <c r="F777" s="59"/>
      <c r="G777" s="59"/>
      <c r="H777" s="59"/>
      <c r="I777" s="59"/>
    </row>
    <row r="778" spans="2:9" ht="13.5">
      <c r="B778" s="59"/>
      <c r="C778" s="59"/>
      <c r="D778" s="59"/>
      <c r="E778" s="59"/>
      <c r="F778" s="59"/>
      <c r="G778" s="59"/>
      <c r="H778" s="59"/>
      <c r="I778" s="59"/>
    </row>
    <row r="779" spans="2:9" ht="13.5">
      <c r="B779" s="59"/>
      <c r="C779" s="59"/>
      <c r="D779" s="59"/>
      <c r="E779" s="59"/>
      <c r="F779" s="59"/>
      <c r="G779" s="59"/>
      <c r="H779" s="59"/>
      <c r="I779" s="59"/>
    </row>
    <row r="780" spans="2:9" ht="13.5">
      <c r="B780" s="59"/>
      <c r="C780" s="59"/>
      <c r="D780" s="59"/>
      <c r="E780" s="59"/>
      <c r="F780" s="59"/>
      <c r="G780" s="59"/>
      <c r="H780" s="59"/>
      <c r="I780" s="59"/>
    </row>
    <row r="781" spans="2:9" ht="13.5">
      <c r="B781" s="59"/>
      <c r="C781" s="59"/>
      <c r="D781" s="59"/>
      <c r="E781" s="59"/>
      <c r="F781" s="59"/>
      <c r="G781" s="59"/>
      <c r="H781" s="59"/>
      <c r="I781" s="59"/>
    </row>
    <row r="782" spans="2:9" ht="13.5">
      <c r="B782" s="59"/>
      <c r="C782" s="59"/>
      <c r="D782" s="59"/>
      <c r="E782" s="59"/>
      <c r="F782" s="59"/>
      <c r="G782" s="59"/>
      <c r="H782" s="59"/>
      <c r="I782" s="59"/>
    </row>
    <row r="783" spans="2:9" ht="13.5">
      <c r="B783" s="59"/>
      <c r="C783" s="59"/>
      <c r="D783" s="59"/>
      <c r="E783" s="59"/>
      <c r="F783" s="59"/>
      <c r="G783" s="59"/>
      <c r="H783" s="59"/>
      <c r="I783" s="59"/>
    </row>
    <row r="784" spans="2:9" ht="13.5">
      <c r="B784" s="59"/>
      <c r="C784" s="59"/>
      <c r="D784" s="59"/>
      <c r="E784" s="59"/>
      <c r="F784" s="59"/>
      <c r="G784" s="59"/>
      <c r="H784" s="59"/>
      <c r="I784" s="59"/>
    </row>
    <row r="785" spans="2:9" ht="13.5">
      <c r="B785" s="59"/>
      <c r="C785" s="59"/>
      <c r="D785" s="59"/>
      <c r="E785" s="59"/>
      <c r="F785" s="59"/>
      <c r="G785" s="59"/>
      <c r="H785" s="59"/>
      <c r="I785" s="59"/>
    </row>
    <row r="786" spans="2:9" ht="13.5">
      <c r="B786" s="59"/>
      <c r="C786" s="59"/>
      <c r="D786" s="59"/>
      <c r="E786" s="59"/>
      <c r="F786" s="59"/>
      <c r="G786" s="59"/>
      <c r="H786" s="59"/>
      <c r="I786" s="59"/>
    </row>
    <row r="787" spans="2:9" ht="13.5">
      <c r="B787" s="59"/>
      <c r="C787" s="59"/>
      <c r="D787" s="59"/>
      <c r="E787" s="59"/>
      <c r="F787" s="59"/>
      <c r="G787" s="59"/>
      <c r="H787" s="59"/>
      <c r="I787" s="59"/>
    </row>
    <row r="788" spans="2:9" ht="13.5">
      <c r="B788" s="59"/>
      <c r="C788" s="59"/>
      <c r="D788" s="59"/>
      <c r="E788" s="59"/>
      <c r="F788" s="59"/>
      <c r="G788" s="59"/>
      <c r="H788" s="59"/>
      <c r="I788" s="59"/>
    </row>
    <row r="789" spans="2:9" ht="13.5">
      <c r="B789" s="59"/>
      <c r="C789" s="59"/>
      <c r="D789" s="59"/>
      <c r="E789" s="59"/>
      <c r="F789" s="59"/>
      <c r="G789" s="59"/>
      <c r="H789" s="59"/>
      <c r="I789" s="59"/>
    </row>
    <row r="790" spans="2:9" ht="13.5">
      <c r="B790" s="59"/>
      <c r="C790" s="59"/>
      <c r="D790" s="59"/>
      <c r="E790" s="59"/>
      <c r="F790" s="59"/>
      <c r="G790" s="59"/>
      <c r="H790" s="59"/>
      <c r="I790" s="59"/>
    </row>
    <row r="791" spans="2:9" ht="13.5">
      <c r="B791" s="59"/>
      <c r="C791" s="59"/>
      <c r="D791" s="59"/>
      <c r="E791" s="59"/>
      <c r="F791" s="59"/>
      <c r="G791" s="59"/>
      <c r="H791" s="59"/>
      <c r="I791" s="59"/>
    </row>
    <row r="792" spans="2:9" ht="13.5">
      <c r="B792" s="59"/>
      <c r="C792" s="59"/>
      <c r="D792" s="59"/>
      <c r="E792" s="59"/>
      <c r="F792" s="59"/>
      <c r="G792" s="59"/>
      <c r="H792" s="59"/>
      <c r="I792" s="59"/>
    </row>
    <row r="793" spans="2:9" ht="13.5">
      <c r="B793" s="59"/>
      <c r="C793" s="59"/>
      <c r="D793" s="59"/>
      <c r="E793" s="59"/>
      <c r="F793" s="59"/>
      <c r="G793" s="59"/>
      <c r="H793" s="59"/>
      <c r="I793" s="59"/>
    </row>
    <row r="794" spans="2:9" ht="13.5">
      <c r="B794" s="59"/>
      <c r="C794" s="59"/>
      <c r="D794" s="59"/>
      <c r="E794" s="59"/>
      <c r="F794" s="59"/>
      <c r="G794" s="59"/>
      <c r="H794" s="59"/>
      <c r="I794" s="59"/>
    </row>
    <row r="795" spans="2:9" ht="13.5">
      <c r="B795" s="59"/>
      <c r="C795" s="59"/>
      <c r="D795" s="59"/>
      <c r="E795" s="59"/>
      <c r="F795" s="59"/>
      <c r="G795" s="59"/>
      <c r="H795" s="59"/>
      <c r="I795" s="59"/>
    </row>
    <row r="796" spans="2:9" ht="13.5">
      <c r="B796" s="59"/>
      <c r="C796" s="59"/>
      <c r="D796" s="59"/>
      <c r="E796" s="59"/>
      <c r="F796" s="59"/>
      <c r="G796" s="59"/>
      <c r="H796" s="59"/>
      <c r="I796" s="59"/>
    </row>
    <row r="797" spans="2:9" ht="13.5">
      <c r="B797" s="59"/>
      <c r="C797" s="59"/>
      <c r="D797" s="59"/>
      <c r="E797" s="59"/>
      <c r="F797" s="59"/>
      <c r="G797" s="59"/>
      <c r="H797" s="59"/>
      <c r="I797" s="59"/>
    </row>
    <row r="798" spans="2:9" ht="13.5">
      <c r="B798" s="59"/>
      <c r="C798" s="59"/>
      <c r="D798" s="59"/>
      <c r="E798" s="59"/>
      <c r="F798" s="59"/>
      <c r="G798" s="59"/>
      <c r="H798" s="59"/>
      <c r="I798" s="59"/>
    </row>
    <row r="799" spans="2:9" ht="13.5">
      <c r="B799" s="59"/>
      <c r="C799" s="59"/>
      <c r="D799" s="59"/>
      <c r="E799" s="59"/>
      <c r="F799" s="59"/>
      <c r="G799" s="59"/>
      <c r="H799" s="59"/>
      <c r="I799" s="59"/>
    </row>
    <row r="800" spans="2:9" ht="13.5">
      <c r="B800" s="59"/>
      <c r="C800" s="59"/>
      <c r="D800" s="59"/>
      <c r="E800" s="59"/>
      <c r="F800" s="59"/>
      <c r="G800" s="59"/>
      <c r="H800" s="59"/>
      <c r="I800" s="59"/>
    </row>
    <row r="801" spans="2:9" ht="13.5">
      <c r="B801" s="59"/>
      <c r="C801" s="59"/>
      <c r="D801" s="59"/>
      <c r="E801" s="59"/>
      <c r="F801" s="59"/>
      <c r="G801" s="59"/>
      <c r="H801" s="59"/>
      <c r="I801" s="59"/>
    </row>
    <row r="802" spans="2:9" ht="13.5">
      <c r="B802" s="59"/>
      <c r="C802" s="59"/>
      <c r="D802" s="59"/>
      <c r="E802" s="59"/>
      <c r="F802" s="59"/>
      <c r="G802" s="59"/>
      <c r="H802" s="59"/>
      <c r="I802" s="59"/>
    </row>
    <row r="803" spans="2:9" ht="13.5">
      <c r="B803" s="59"/>
      <c r="C803" s="59"/>
      <c r="D803" s="59"/>
      <c r="E803" s="59"/>
      <c r="F803" s="59"/>
      <c r="G803" s="59"/>
      <c r="H803" s="59"/>
      <c r="I803" s="59"/>
    </row>
    <row r="804" spans="2:9" ht="13.5">
      <c r="B804" s="59"/>
      <c r="C804" s="59"/>
      <c r="D804" s="59"/>
      <c r="E804" s="59"/>
      <c r="F804" s="59"/>
      <c r="G804" s="59"/>
      <c r="H804" s="59"/>
      <c r="I804" s="59"/>
    </row>
    <row r="805" spans="2:9" ht="13.5">
      <c r="B805" s="59"/>
      <c r="C805" s="59"/>
      <c r="D805" s="59"/>
      <c r="E805" s="59"/>
      <c r="F805" s="59"/>
      <c r="G805" s="59"/>
      <c r="H805" s="59"/>
      <c r="I805" s="59"/>
    </row>
    <row r="806" spans="2:9" ht="13.5">
      <c r="B806" s="59"/>
      <c r="C806" s="59"/>
      <c r="D806" s="59"/>
      <c r="E806" s="59"/>
      <c r="F806" s="59"/>
      <c r="G806" s="59"/>
      <c r="H806" s="59"/>
      <c r="I806" s="59"/>
    </row>
    <row r="807" spans="2:9" ht="13.5">
      <c r="B807" s="59"/>
      <c r="C807" s="59"/>
      <c r="D807" s="59"/>
      <c r="E807" s="59"/>
      <c r="F807" s="59"/>
      <c r="G807" s="59"/>
      <c r="H807" s="59"/>
      <c r="I807" s="59"/>
    </row>
    <row r="808" spans="2:9" ht="13.5">
      <c r="B808" s="59"/>
      <c r="C808" s="59"/>
      <c r="D808" s="59"/>
      <c r="E808" s="59"/>
      <c r="F808" s="59"/>
      <c r="G808" s="59"/>
      <c r="H808" s="59"/>
      <c r="I808" s="59"/>
    </row>
    <row r="809" spans="2:9" ht="13.5">
      <c r="B809" s="59"/>
      <c r="C809" s="59"/>
      <c r="D809" s="59"/>
      <c r="E809" s="59"/>
      <c r="F809" s="59"/>
      <c r="G809" s="59"/>
      <c r="H809" s="59"/>
      <c r="I809" s="59"/>
    </row>
    <row r="810" spans="2:9" ht="13.5">
      <c r="B810" s="59"/>
      <c r="C810" s="59"/>
      <c r="D810" s="59"/>
      <c r="E810" s="59"/>
      <c r="F810" s="59"/>
      <c r="G810" s="59"/>
      <c r="H810" s="59"/>
      <c r="I810" s="59"/>
    </row>
    <row r="811" spans="2:9" ht="13.5">
      <c r="B811" s="59"/>
      <c r="C811" s="59"/>
      <c r="D811" s="59"/>
      <c r="E811" s="59"/>
      <c r="F811" s="59"/>
      <c r="G811" s="59"/>
      <c r="H811" s="59"/>
      <c r="I811" s="59"/>
    </row>
    <row r="812" spans="2:9" ht="13.5">
      <c r="B812" s="59"/>
      <c r="C812" s="59"/>
      <c r="D812" s="59"/>
      <c r="E812" s="59"/>
      <c r="F812" s="59"/>
      <c r="G812" s="59"/>
      <c r="H812" s="59"/>
      <c r="I812" s="59"/>
    </row>
    <row r="813" spans="2:9" ht="13.5">
      <c r="B813" s="59"/>
      <c r="C813" s="59"/>
      <c r="D813" s="59"/>
      <c r="E813" s="59"/>
      <c r="F813" s="59"/>
      <c r="G813" s="59"/>
      <c r="H813" s="59"/>
      <c r="I813" s="59"/>
    </row>
    <row r="814" spans="2:9" ht="13.5">
      <c r="B814" s="59"/>
      <c r="C814" s="59"/>
      <c r="D814" s="59"/>
      <c r="E814" s="59"/>
      <c r="F814" s="59"/>
      <c r="G814" s="59"/>
      <c r="H814" s="59"/>
      <c r="I814" s="59"/>
    </row>
    <row r="815" spans="2:9" ht="13.5">
      <c r="B815" s="59"/>
      <c r="C815" s="59"/>
      <c r="D815" s="59"/>
      <c r="E815" s="59"/>
      <c r="F815" s="59"/>
      <c r="G815" s="59"/>
      <c r="H815" s="59"/>
      <c r="I815" s="59"/>
    </row>
    <row r="816" spans="2:9" ht="13.5">
      <c r="B816" s="59"/>
      <c r="C816" s="59"/>
      <c r="D816" s="59"/>
      <c r="E816" s="59"/>
      <c r="F816" s="59"/>
      <c r="G816" s="59"/>
      <c r="H816" s="59"/>
      <c r="I816" s="59"/>
    </row>
    <row r="817" spans="2:9" ht="13.5">
      <c r="B817" s="59"/>
      <c r="C817" s="59"/>
      <c r="D817" s="59"/>
      <c r="E817" s="59"/>
      <c r="F817" s="59"/>
      <c r="G817" s="59"/>
      <c r="H817" s="59"/>
      <c r="I817" s="59"/>
    </row>
    <row r="818" spans="2:9" ht="13.5">
      <c r="B818" s="59"/>
      <c r="C818" s="59"/>
      <c r="D818" s="59"/>
      <c r="E818" s="59"/>
      <c r="F818" s="59"/>
      <c r="G818" s="59"/>
      <c r="H818" s="59"/>
      <c r="I818" s="59"/>
    </row>
    <row r="819" spans="2:9" ht="13.5">
      <c r="B819" s="59"/>
      <c r="C819" s="59"/>
      <c r="D819" s="59"/>
      <c r="E819" s="59"/>
      <c r="F819" s="59"/>
      <c r="G819" s="59"/>
      <c r="H819" s="59"/>
      <c r="I819" s="59"/>
    </row>
    <row r="820" spans="2:9" ht="13.5">
      <c r="B820" s="59"/>
      <c r="C820" s="59"/>
      <c r="D820" s="59"/>
      <c r="E820" s="59"/>
      <c r="F820" s="59"/>
      <c r="G820" s="59"/>
      <c r="H820" s="59"/>
      <c r="I820" s="59"/>
    </row>
    <row r="821" spans="2:9" ht="13.5">
      <c r="B821" s="59"/>
      <c r="C821" s="59"/>
      <c r="D821" s="59"/>
      <c r="E821" s="59"/>
      <c r="F821" s="59"/>
      <c r="G821" s="59"/>
      <c r="H821" s="59"/>
      <c r="I821" s="59"/>
    </row>
    <row r="822" spans="2:9" ht="13.5">
      <c r="B822" s="59"/>
      <c r="C822" s="59"/>
      <c r="D822" s="59"/>
      <c r="E822" s="59"/>
      <c r="F822" s="59"/>
      <c r="G822" s="59"/>
      <c r="H822" s="59"/>
      <c r="I822" s="59"/>
    </row>
    <row r="823" spans="2:9" ht="13.5">
      <c r="B823" s="59"/>
      <c r="C823" s="59"/>
      <c r="D823" s="59"/>
      <c r="E823" s="59"/>
      <c r="F823" s="59"/>
      <c r="G823" s="59"/>
      <c r="H823" s="59"/>
      <c r="I823" s="59"/>
    </row>
    <row r="824" spans="2:9" ht="13.5">
      <c r="B824" s="59"/>
      <c r="C824" s="59"/>
      <c r="D824" s="59"/>
      <c r="E824" s="59"/>
      <c r="F824" s="59"/>
      <c r="G824" s="59"/>
      <c r="H824" s="59"/>
      <c r="I824" s="59"/>
    </row>
    <row r="825" spans="2:9" ht="13.5">
      <c r="B825" s="59"/>
      <c r="C825" s="59"/>
      <c r="D825" s="59"/>
      <c r="E825" s="59"/>
      <c r="F825" s="59"/>
      <c r="G825" s="59"/>
      <c r="H825" s="59"/>
      <c r="I825" s="59"/>
    </row>
    <row r="826" spans="2:9" ht="13.5">
      <c r="B826" s="59"/>
      <c r="C826" s="59"/>
      <c r="D826" s="59"/>
      <c r="E826" s="59"/>
      <c r="F826" s="59"/>
      <c r="G826" s="59"/>
      <c r="H826" s="59"/>
      <c r="I826" s="59"/>
    </row>
    <row r="827" spans="2:9" ht="13.5">
      <c r="B827" s="59"/>
      <c r="C827" s="59"/>
      <c r="D827" s="59"/>
      <c r="E827" s="59"/>
      <c r="F827" s="59"/>
      <c r="G827" s="59"/>
      <c r="H827" s="59"/>
      <c r="I827" s="59"/>
    </row>
    <row r="828" spans="2:9" ht="13.5">
      <c r="B828" s="59"/>
      <c r="C828" s="59"/>
      <c r="D828" s="59"/>
      <c r="E828" s="59"/>
      <c r="F828" s="59"/>
      <c r="G828" s="59"/>
      <c r="H828" s="59"/>
      <c r="I828" s="59"/>
    </row>
    <row r="829" spans="2:9" ht="13.5">
      <c r="B829" s="59"/>
      <c r="C829" s="59"/>
      <c r="D829" s="59"/>
      <c r="E829" s="59"/>
      <c r="F829" s="59"/>
      <c r="G829" s="59"/>
      <c r="H829" s="59"/>
      <c r="I829" s="59"/>
    </row>
    <row r="830" spans="2:9" ht="13.5">
      <c r="B830" s="59"/>
      <c r="C830" s="59"/>
      <c r="D830" s="59"/>
      <c r="E830" s="59"/>
      <c r="F830" s="59"/>
      <c r="G830" s="59"/>
      <c r="H830" s="59"/>
      <c r="I830" s="59"/>
    </row>
    <row r="831" spans="2:9" ht="13.5">
      <c r="B831" s="59"/>
      <c r="C831" s="59"/>
      <c r="D831" s="59"/>
      <c r="E831" s="59"/>
      <c r="F831" s="59"/>
      <c r="G831" s="59"/>
      <c r="H831" s="59"/>
      <c r="I831" s="59"/>
    </row>
    <row r="832" spans="2:9" ht="13.5">
      <c r="B832" s="59"/>
      <c r="C832" s="59"/>
      <c r="D832" s="59"/>
      <c r="E832" s="59"/>
      <c r="F832" s="59"/>
      <c r="G832" s="59"/>
      <c r="H832" s="59"/>
      <c r="I832" s="59"/>
    </row>
    <row r="833" spans="2:9" ht="13.5">
      <c r="B833" s="59"/>
      <c r="C833" s="59"/>
      <c r="D833" s="59"/>
      <c r="E833" s="59"/>
      <c r="F833" s="59"/>
      <c r="G833" s="59"/>
      <c r="H833" s="59"/>
      <c r="I833" s="59"/>
    </row>
    <row r="834" spans="2:9" ht="13.5">
      <c r="B834" s="59"/>
      <c r="C834" s="59"/>
      <c r="D834" s="59"/>
      <c r="E834" s="59"/>
      <c r="F834" s="59"/>
      <c r="G834" s="59"/>
      <c r="H834" s="59"/>
      <c r="I834" s="59"/>
    </row>
    <row r="835" spans="2:9" ht="13.5">
      <c r="B835" s="59"/>
      <c r="C835" s="59"/>
      <c r="D835" s="59"/>
      <c r="E835" s="59"/>
      <c r="F835" s="59"/>
      <c r="G835" s="59"/>
      <c r="H835" s="59"/>
      <c r="I835" s="59"/>
    </row>
    <row r="836" spans="2:9" ht="13.5">
      <c r="B836" s="59"/>
      <c r="C836" s="59"/>
      <c r="D836" s="59"/>
      <c r="E836" s="59"/>
      <c r="F836" s="59"/>
      <c r="G836" s="59"/>
      <c r="H836" s="59"/>
      <c r="I836" s="59"/>
    </row>
    <row r="837" spans="2:9" ht="13.5">
      <c r="B837" s="59"/>
      <c r="C837" s="59"/>
      <c r="D837" s="59"/>
      <c r="E837" s="59"/>
      <c r="F837" s="59"/>
      <c r="G837" s="59"/>
      <c r="H837" s="59"/>
      <c r="I837" s="59"/>
    </row>
    <row r="838" spans="2:9" ht="13.5">
      <c r="B838" s="59"/>
      <c r="C838" s="59"/>
      <c r="D838" s="59"/>
      <c r="E838" s="59"/>
      <c r="F838" s="59"/>
      <c r="G838" s="59"/>
      <c r="H838" s="59"/>
      <c r="I838" s="59"/>
    </row>
    <row r="839" spans="2:9" ht="13.5">
      <c r="B839" s="59"/>
      <c r="C839" s="59"/>
      <c r="D839" s="59"/>
      <c r="E839" s="59"/>
      <c r="F839" s="59"/>
      <c r="G839" s="59"/>
      <c r="H839" s="59"/>
      <c r="I839" s="59"/>
    </row>
    <row r="840" spans="2:9" ht="13.5">
      <c r="B840" s="59"/>
      <c r="C840" s="59"/>
      <c r="D840" s="59"/>
      <c r="E840" s="59"/>
      <c r="F840" s="59"/>
      <c r="G840" s="59"/>
      <c r="H840" s="59"/>
      <c r="I840" s="59"/>
    </row>
    <row r="841" spans="2:9" ht="13.5">
      <c r="B841" s="59"/>
      <c r="C841" s="59"/>
      <c r="D841" s="59"/>
      <c r="E841" s="59"/>
      <c r="F841" s="59"/>
      <c r="G841" s="59"/>
      <c r="H841" s="59"/>
      <c r="I841" s="59"/>
    </row>
    <row r="842" spans="2:9" ht="13.5">
      <c r="B842" s="59"/>
      <c r="C842" s="59"/>
      <c r="D842" s="59"/>
      <c r="E842" s="59"/>
      <c r="F842" s="59"/>
      <c r="G842" s="59"/>
      <c r="H842" s="59"/>
      <c r="I842" s="59"/>
    </row>
    <row r="843" spans="2:9" ht="13.5">
      <c r="B843" s="59"/>
      <c r="C843" s="59"/>
      <c r="D843" s="59"/>
      <c r="E843" s="59"/>
      <c r="F843" s="59"/>
      <c r="G843" s="59"/>
      <c r="H843" s="59"/>
      <c r="I843" s="59"/>
    </row>
    <row r="844" spans="2:9" ht="13.5">
      <c r="B844" s="59"/>
      <c r="C844" s="59"/>
      <c r="D844" s="59"/>
      <c r="E844" s="59"/>
      <c r="F844" s="59"/>
      <c r="G844" s="59"/>
      <c r="H844" s="59"/>
      <c r="I844" s="59"/>
    </row>
    <row r="845" spans="2:9" ht="13.5">
      <c r="B845" s="59"/>
      <c r="C845" s="59"/>
      <c r="D845" s="59"/>
      <c r="E845" s="59"/>
      <c r="F845" s="59"/>
      <c r="G845" s="59"/>
      <c r="H845" s="59"/>
      <c r="I845" s="59"/>
    </row>
    <row r="846" spans="2:9" ht="13.5">
      <c r="B846" s="59"/>
      <c r="C846" s="59"/>
      <c r="D846" s="59"/>
      <c r="E846" s="59"/>
      <c r="F846" s="59"/>
      <c r="G846" s="59"/>
      <c r="H846" s="59"/>
      <c r="I846" s="59"/>
    </row>
    <row r="847" spans="2:9" ht="13.5">
      <c r="B847" s="59"/>
      <c r="C847" s="59"/>
      <c r="D847" s="59"/>
      <c r="E847" s="59"/>
      <c r="F847" s="59"/>
      <c r="G847" s="59"/>
      <c r="H847" s="59"/>
      <c r="I847" s="59"/>
    </row>
    <row r="848" spans="2:9" ht="13.5">
      <c r="B848" s="59"/>
      <c r="C848" s="59"/>
      <c r="D848" s="59"/>
      <c r="E848" s="59"/>
      <c r="F848" s="59"/>
      <c r="G848" s="59"/>
      <c r="H848" s="59"/>
      <c r="I848" s="59"/>
    </row>
    <row r="849" spans="2:9" ht="13.5">
      <c r="B849" s="59"/>
      <c r="C849" s="59"/>
      <c r="D849" s="59"/>
      <c r="E849" s="59"/>
      <c r="F849" s="59"/>
      <c r="G849" s="59"/>
      <c r="H849" s="59"/>
      <c r="I849" s="59"/>
    </row>
    <row r="850" spans="2:9" ht="13.5">
      <c r="B850" s="59"/>
      <c r="C850" s="59"/>
      <c r="D850" s="59"/>
      <c r="E850" s="59"/>
      <c r="F850" s="59"/>
      <c r="G850" s="59"/>
      <c r="H850" s="59"/>
      <c r="I850" s="59"/>
    </row>
    <row r="851" spans="2:9" ht="13.5">
      <c r="B851" s="59"/>
      <c r="C851" s="59"/>
      <c r="D851" s="59"/>
      <c r="E851" s="59"/>
      <c r="F851" s="59"/>
      <c r="G851" s="59"/>
      <c r="H851" s="59"/>
      <c r="I851" s="59"/>
    </row>
    <row r="852" spans="2:9" ht="13.5">
      <c r="B852" s="59"/>
      <c r="C852" s="59"/>
      <c r="D852" s="59"/>
      <c r="E852" s="59"/>
      <c r="F852" s="59"/>
      <c r="G852" s="59"/>
      <c r="H852" s="59"/>
      <c r="I852" s="59"/>
    </row>
    <row r="853" spans="2:9" ht="13.5">
      <c r="B853" s="59"/>
      <c r="C853" s="59"/>
      <c r="D853" s="59"/>
      <c r="E853" s="59"/>
      <c r="F853" s="59"/>
      <c r="G853" s="59"/>
      <c r="H853" s="59"/>
      <c r="I853" s="59"/>
    </row>
    <row r="854" spans="2:9" ht="13.5">
      <c r="B854" s="59"/>
      <c r="C854" s="59"/>
      <c r="D854" s="59"/>
      <c r="E854" s="59"/>
      <c r="F854" s="59"/>
      <c r="G854" s="59"/>
      <c r="H854" s="59"/>
      <c r="I854" s="59"/>
    </row>
    <row r="855" spans="2:9" ht="13.5">
      <c r="B855" s="59"/>
      <c r="C855" s="59"/>
      <c r="D855" s="59"/>
      <c r="E855" s="59"/>
      <c r="F855" s="59"/>
      <c r="G855" s="59"/>
      <c r="H855" s="59"/>
      <c r="I855" s="59"/>
    </row>
    <row r="856" spans="2:9" ht="13.5">
      <c r="B856" s="59"/>
      <c r="C856" s="59"/>
      <c r="D856" s="59"/>
      <c r="E856" s="59"/>
      <c r="F856" s="59"/>
      <c r="G856" s="59"/>
      <c r="H856" s="59"/>
      <c r="I856" s="59"/>
    </row>
    <row r="857" spans="2:9" ht="13.5">
      <c r="B857" s="59"/>
      <c r="C857" s="59"/>
      <c r="D857" s="59"/>
      <c r="E857" s="59"/>
      <c r="F857" s="59"/>
      <c r="G857" s="59"/>
      <c r="H857" s="59"/>
      <c r="I857" s="59"/>
    </row>
    <row r="858" spans="2:9" ht="13.5">
      <c r="B858" s="59"/>
      <c r="C858" s="59"/>
      <c r="D858" s="59"/>
      <c r="E858" s="59"/>
      <c r="F858" s="59"/>
      <c r="G858" s="59"/>
      <c r="H858" s="59"/>
      <c r="I858" s="59"/>
    </row>
    <row r="859" spans="2:9" ht="13.5">
      <c r="B859" s="59"/>
      <c r="C859" s="59"/>
      <c r="D859" s="59"/>
      <c r="E859" s="59"/>
      <c r="F859" s="59"/>
      <c r="G859" s="59"/>
      <c r="H859" s="59"/>
      <c r="I859" s="59"/>
    </row>
    <row r="860" spans="2:9" ht="13.5">
      <c r="B860" s="59"/>
      <c r="C860" s="59"/>
      <c r="D860" s="59"/>
      <c r="E860" s="59"/>
      <c r="F860" s="59"/>
      <c r="G860" s="59"/>
      <c r="H860" s="59"/>
      <c r="I860" s="59"/>
    </row>
    <row r="861" spans="2:9" ht="13.5">
      <c r="B861" s="59"/>
      <c r="C861" s="59"/>
      <c r="D861" s="59"/>
      <c r="E861" s="59"/>
      <c r="F861" s="59"/>
      <c r="G861" s="59"/>
      <c r="H861" s="59"/>
      <c r="I861" s="59"/>
    </row>
    <row r="862" spans="2:9" ht="13.5">
      <c r="B862" s="59"/>
      <c r="C862" s="59"/>
      <c r="D862" s="59"/>
      <c r="E862" s="59"/>
      <c r="F862" s="59"/>
      <c r="G862" s="59"/>
      <c r="H862" s="59"/>
      <c r="I862" s="59"/>
    </row>
    <row r="863" spans="2:9" ht="13.5">
      <c r="B863" s="59"/>
      <c r="C863" s="59"/>
      <c r="D863" s="59"/>
      <c r="E863" s="59"/>
      <c r="F863" s="59"/>
      <c r="G863" s="59"/>
      <c r="H863" s="59"/>
      <c r="I863" s="59"/>
    </row>
    <row r="864" spans="2:9" ht="13.5">
      <c r="B864" s="59"/>
      <c r="C864" s="59"/>
      <c r="D864" s="59"/>
      <c r="E864" s="59"/>
      <c r="F864" s="59"/>
      <c r="G864" s="59"/>
      <c r="H864" s="59"/>
      <c r="I864" s="59"/>
    </row>
    <row r="865" spans="2:9" ht="13.5">
      <c r="B865" s="59"/>
      <c r="C865" s="59"/>
      <c r="D865" s="59"/>
      <c r="E865" s="59"/>
      <c r="F865" s="59"/>
      <c r="G865" s="59"/>
      <c r="H865" s="59"/>
      <c r="I865" s="59"/>
    </row>
    <row r="866" spans="2:9" ht="13.5">
      <c r="B866" s="59"/>
      <c r="C866" s="59"/>
      <c r="D866" s="59"/>
      <c r="E866" s="59"/>
      <c r="F866" s="59"/>
      <c r="G866" s="59"/>
      <c r="H866" s="59"/>
      <c r="I866" s="59"/>
    </row>
    <row r="867" spans="2:9" ht="13.5">
      <c r="B867" s="59"/>
      <c r="C867" s="59"/>
      <c r="D867" s="59"/>
      <c r="E867" s="59"/>
      <c r="F867" s="59"/>
      <c r="G867" s="59"/>
      <c r="H867" s="59"/>
      <c r="I867" s="59"/>
    </row>
    <row r="868" spans="2:9" ht="13.5">
      <c r="B868" s="59"/>
      <c r="C868" s="59"/>
      <c r="D868" s="59"/>
      <c r="E868" s="59"/>
      <c r="F868" s="59"/>
      <c r="G868" s="59"/>
      <c r="H868" s="59"/>
      <c r="I868" s="59"/>
    </row>
    <row r="869" spans="2:9" ht="13.5">
      <c r="B869" s="59"/>
      <c r="C869" s="59"/>
      <c r="D869" s="59"/>
      <c r="E869" s="59"/>
      <c r="F869" s="59"/>
      <c r="G869" s="59"/>
      <c r="H869" s="59"/>
      <c r="I869" s="59"/>
    </row>
    <row r="870" spans="2:9" ht="13.5">
      <c r="B870" s="59"/>
      <c r="C870" s="59"/>
      <c r="D870" s="59"/>
      <c r="E870" s="59"/>
      <c r="F870" s="59"/>
      <c r="G870" s="59"/>
      <c r="H870" s="59"/>
      <c r="I870" s="59"/>
    </row>
    <row r="871" spans="2:9" ht="13.5">
      <c r="B871" s="59"/>
      <c r="C871" s="59"/>
      <c r="D871" s="59"/>
      <c r="E871" s="59"/>
      <c r="F871" s="59"/>
      <c r="G871" s="59"/>
      <c r="H871" s="59"/>
      <c r="I871" s="59"/>
    </row>
    <row r="872" spans="2:9" ht="13.5">
      <c r="B872" s="59"/>
      <c r="C872" s="59"/>
      <c r="D872" s="59"/>
      <c r="E872" s="59"/>
      <c r="F872" s="59"/>
      <c r="G872" s="59"/>
      <c r="H872" s="59"/>
      <c r="I872" s="59"/>
    </row>
    <row r="873" spans="2:9" ht="13.5">
      <c r="B873" s="59"/>
      <c r="C873" s="59"/>
      <c r="D873" s="59"/>
      <c r="E873" s="59"/>
      <c r="F873" s="59"/>
      <c r="G873" s="59"/>
      <c r="H873" s="59"/>
      <c r="I873" s="59"/>
    </row>
    <row r="874" spans="2:9" ht="13.5">
      <c r="B874" s="59"/>
      <c r="C874" s="59"/>
      <c r="D874" s="59"/>
      <c r="E874" s="59"/>
      <c r="F874" s="59"/>
      <c r="G874" s="59"/>
      <c r="H874" s="59"/>
      <c r="I874" s="59"/>
    </row>
    <row r="875" spans="2:9" ht="13.5">
      <c r="B875" s="59"/>
      <c r="C875" s="59"/>
      <c r="D875" s="59"/>
      <c r="E875" s="59"/>
      <c r="F875" s="59"/>
      <c r="G875" s="59"/>
      <c r="H875" s="59"/>
      <c r="I875" s="59"/>
    </row>
    <row r="876" spans="2:9" ht="13.5">
      <c r="B876" s="59"/>
      <c r="C876" s="59"/>
      <c r="D876" s="59"/>
      <c r="E876" s="59"/>
      <c r="F876" s="59"/>
      <c r="G876" s="59"/>
      <c r="H876" s="59"/>
      <c r="I876" s="59"/>
    </row>
    <row r="877" spans="2:9" ht="13.5">
      <c r="B877" s="59"/>
      <c r="C877" s="59"/>
      <c r="D877" s="59"/>
      <c r="E877" s="59"/>
      <c r="F877" s="59"/>
      <c r="G877" s="59"/>
      <c r="H877" s="59"/>
      <c r="I877" s="59"/>
    </row>
    <row r="878" spans="2:9" ht="13.5">
      <c r="B878" s="59"/>
      <c r="C878" s="59"/>
      <c r="D878" s="59"/>
      <c r="E878" s="59"/>
      <c r="F878" s="59"/>
      <c r="G878" s="59"/>
      <c r="H878" s="59"/>
      <c r="I878" s="59"/>
    </row>
    <row r="879" spans="2:9" ht="13.5">
      <c r="B879" s="59"/>
      <c r="C879" s="59"/>
      <c r="D879" s="59"/>
      <c r="E879" s="59"/>
      <c r="F879" s="59"/>
      <c r="G879" s="59"/>
      <c r="H879" s="59"/>
      <c r="I879" s="59"/>
    </row>
    <row r="880" spans="2:9" ht="13.5">
      <c r="B880" s="59"/>
      <c r="C880" s="59"/>
      <c r="D880" s="59"/>
      <c r="E880" s="59"/>
      <c r="F880" s="59"/>
      <c r="G880" s="59"/>
      <c r="H880" s="59"/>
      <c r="I880" s="59"/>
    </row>
    <row r="881" spans="2:9" ht="13.5">
      <c r="B881" s="59"/>
      <c r="C881" s="59"/>
      <c r="D881" s="59"/>
      <c r="E881" s="59"/>
      <c r="F881" s="59"/>
      <c r="G881" s="59"/>
      <c r="H881" s="59"/>
      <c r="I881" s="59"/>
    </row>
    <row r="882" spans="2:9" ht="13.5">
      <c r="B882" s="59"/>
      <c r="C882" s="59"/>
      <c r="D882" s="59"/>
      <c r="E882" s="59"/>
      <c r="F882" s="59"/>
      <c r="G882" s="59"/>
      <c r="H882" s="59"/>
      <c r="I882" s="59"/>
    </row>
    <row r="883" spans="2:9" ht="13.5">
      <c r="B883" s="59"/>
      <c r="C883" s="59"/>
      <c r="D883" s="59"/>
      <c r="E883" s="59"/>
      <c r="F883" s="59"/>
      <c r="G883" s="59"/>
      <c r="H883" s="59"/>
      <c r="I883" s="59"/>
    </row>
    <row r="884" spans="2:9" ht="13.5">
      <c r="B884" s="59"/>
      <c r="C884" s="59"/>
      <c r="D884" s="59"/>
      <c r="E884" s="59"/>
      <c r="F884" s="59"/>
      <c r="G884" s="59"/>
      <c r="H884" s="59"/>
      <c r="I884" s="59"/>
    </row>
    <row r="885" spans="2:9" ht="13.5">
      <c r="B885" s="59"/>
      <c r="C885" s="59"/>
      <c r="D885" s="59"/>
      <c r="E885" s="59"/>
      <c r="F885" s="59"/>
      <c r="G885" s="59"/>
      <c r="H885" s="59"/>
      <c r="I885" s="59"/>
    </row>
    <row r="886" spans="2:9" ht="13.5">
      <c r="B886" s="59"/>
      <c r="C886" s="59"/>
      <c r="D886" s="59"/>
      <c r="E886" s="59"/>
      <c r="F886" s="59"/>
      <c r="G886" s="59"/>
      <c r="H886" s="59"/>
      <c r="I886" s="59"/>
    </row>
    <row r="887" spans="2:9" ht="13.5">
      <c r="B887" s="59"/>
      <c r="C887" s="59"/>
      <c r="D887" s="59"/>
      <c r="E887" s="59"/>
      <c r="F887" s="59"/>
      <c r="G887" s="59"/>
      <c r="H887" s="59"/>
      <c r="I887" s="59"/>
    </row>
    <row r="888" spans="2:9" ht="13.5">
      <c r="B888" s="59"/>
      <c r="C888" s="59"/>
      <c r="D888" s="59"/>
      <c r="E888" s="59"/>
      <c r="F888" s="59"/>
      <c r="G888" s="59"/>
      <c r="H888" s="59"/>
      <c r="I888" s="59"/>
    </row>
    <row r="889" spans="2:9" ht="13.5">
      <c r="B889" s="59"/>
      <c r="C889" s="59"/>
      <c r="D889" s="59"/>
      <c r="E889" s="59"/>
      <c r="F889" s="59"/>
      <c r="G889" s="59"/>
      <c r="H889" s="59"/>
      <c r="I889" s="59"/>
    </row>
    <row r="890" spans="2:9" ht="13.5">
      <c r="B890" s="59"/>
      <c r="C890" s="59"/>
      <c r="D890" s="59"/>
      <c r="E890" s="59"/>
      <c r="F890" s="59"/>
      <c r="G890" s="59"/>
      <c r="H890" s="59"/>
      <c r="I890" s="59"/>
    </row>
    <row r="891" spans="2:9" ht="13.5">
      <c r="B891" s="59"/>
      <c r="C891" s="59"/>
      <c r="D891" s="59"/>
      <c r="E891" s="59"/>
      <c r="F891" s="59"/>
      <c r="G891" s="59"/>
      <c r="H891" s="59"/>
      <c r="I891" s="59"/>
    </row>
    <row r="892" spans="2:9" ht="13.5">
      <c r="B892" s="59"/>
      <c r="C892" s="59"/>
      <c r="D892" s="59"/>
      <c r="E892" s="59"/>
      <c r="F892" s="59"/>
      <c r="G892" s="59"/>
      <c r="H892" s="59"/>
      <c r="I892" s="59"/>
    </row>
    <row r="893" spans="2:9" ht="13.5">
      <c r="B893" s="59"/>
      <c r="C893" s="59"/>
      <c r="D893" s="59"/>
      <c r="E893" s="59"/>
      <c r="F893" s="59"/>
      <c r="G893" s="59"/>
      <c r="H893" s="59"/>
      <c r="I893" s="59"/>
    </row>
    <row r="894" spans="2:9" ht="13.5">
      <c r="B894" s="59"/>
      <c r="C894" s="59"/>
      <c r="D894" s="59"/>
      <c r="E894" s="59"/>
      <c r="F894" s="59"/>
      <c r="G894" s="59"/>
      <c r="H894" s="59"/>
      <c r="I894" s="59"/>
    </row>
    <row r="895" spans="2:9" ht="13.5">
      <c r="B895" s="59"/>
      <c r="C895" s="59"/>
      <c r="D895" s="59"/>
      <c r="E895" s="59"/>
      <c r="F895" s="59"/>
      <c r="G895" s="59"/>
      <c r="H895" s="59"/>
      <c r="I895" s="59"/>
    </row>
    <row r="896" spans="2:9" ht="13.5">
      <c r="B896" s="59"/>
      <c r="C896" s="59"/>
      <c r="D896" s="59"/>
      <c r="E896" s="59"/>
      <c r="F896" s="59"/>
      <c r="G896" s="59"/>
      <c r="H896" s="59"/>
      <c r="I896" s="59"/>
    </row>
    <row r="897" spans="2:9" ht="13.5">
      <c r="B897" s="59"/>
      <c r="C897" s="59"/>
      <c r="D897" s="59"/>
      <c r="E897" s="59"/>
      <c r="F897" s="59"/>
      <c r="G897" s="59"/>
      <c r="H897" s="59"/>
      <c r="I897" s="59"/>
    </row>
    <row r="898" spans="2:9" ht="13.5">
      <c r="B898" s="59"/>
      <c r="C898" s="59"/>
      <c r="D898" s="59"/>
      <c r="E898" s="59"/>
      <c r="F898" s="59"/>
      <c r="G898" s="59"/>
      <c r="H898" s="59"/>
      <c r="I898" s="59"/>
    </row>
    <row r="899" spans="2:9" ht="13.5">
      <c r="B899" s="59"/>
      <c r="C899" s="59"/>
      <c r="D899" s="59"/>
      <c r="E899" s="59"/>
      <c r="F899" s="59"/>
      <c r="G899" s="59"/>
      <c r="H899" s="59"/>
      <c r="I899" s="59"/>
    </row>
    <row r="900" spans="2:9" ht="13.5">
      <c r="B900" s="59"/>
      <c r="C900" s="59"/>
      <c r="D900" s="59"/>
      <c r="E900" s="59"/>
      <c r="F900" s="59"/>
      <c r="G900" s="59"/>
      <c r="H900" s="59"/>
      <c r="I900" s="59"/>
    </row>
    <row r="901" spans="2:9" ht="13.5">
      <c r="B901" s="59"/>
      <c r="C901" s="59"/>
      <c r="D901" s="59"/>
      <c r="E901" s="59"/>
      <c r="F901" s="59"/>
      <c r="G901" s="59"/>
      <c r="H901" s="59"/>
      <c r="I901" s="59"/>
    </row>
    <row r="902" spans="2:9" ht="13.5">
      <c r="B902" s="59"/>
      <c r="C902" s="59"/>
      <c r="D902" s="59"/>
      <c r="E902" s="59"/>
      <c r="F902" s="59"/>
      <c r="G902" s="59"/>
      <c r="H902" s="59"/>
      <c r="I902" s="59"/>
    </row>
    <row r="903" spans="2:9" ht="13.5">
      <c r="B903" s="59"/>
      <c r="C903" s="59"/>
      <c r="D903" s="59"/>
      <c r="E903" s="59"/>
      <c r="F903" s="59"/>
      <c r="G903" s="59"/>
      <c r="H903" s="59"/>
      <c r="I903" s="59"/>
    </row>
    <row r="904" spans="2:9" ht="13.5">
      <c r="B904" s="59"/>
      <c r="C904" s="59"/>
      <c r="D904" s="59"/>
      <c r="E904" s="59"/>
      <c r="F904" s="59"/>
      <c r="G904" s="59"/>
      <c r="H904" s="59"/>
      <c r="I904" s="59"/>
    </row>
    <row r="905" spans="2:9" ht="13.5">
      <c r="B905" s="59"/>
      <c r="C905" s="59"/>
      <c r="D905" s="59"/>
      <c r="E905" s="59"/>
      <c r="F905" s="59"/>
      <c r="G905" s="59"/>
      <c r="H905" s="59"/>
      <c r="I905" s="59"/>
    </row>
    <row r="906" spans="2:9" ht="13.5">
      <c r="B906" s="59"/>
      <c r="C906" s="59"/>
      <c r="D906" s="59"/>
      <c r="E906" s="59"/>
      <c r="F906" s="59"/>
      <c r="G906" s="59"/>
      <c r="H906" s="59"/>
      <c r="I906" s="59"/>
    </row>
    <row r="907" spans="2:9" ht="13.5">
      <c r="B907" s="59"/>
      <c r="C907" s="59"/>
      <c r="D907" s="59"/>
      <c r="E907" s="59"/>
      <c r="F907" s="59"/>
      <c r="G907" s="59"/>
      <c r="H907" s="59"/>
      <c r="I907" s="59"/>
    </row>
    <row r="908" spans="2:9" ht="13.5">
      <c r="B908" s="59"/>
      <c r="C908" s="59"/>
      <c r="D908" s="59"/>
      <c r="E908" s="59"/>
      <c r="F908" s="59"/>
      <c r="G908" s="59"/>
      <c r="H908" s="59"/>
      <c r="I908" s="59"/>
    </row>
    <row r="909" spans="2:9" ht="13.5">
      <c r="B909" s="59"/>
      <c r="C909" s="59"/>
      <c r="D909" s="59"/>
      <c r="E909" s="59"/>
      <c r="F909" s="59"/>
      <c r="G909" s="59"/>
      <c r="H909" s="59"/>
      <c r="I909" s="59"/>
    </row>
    <row r="910" spans="2:9" ht="13.5">
      <c r="B910" s="59"/>
      <c r="C910" s="59"/>
      <c r="D910" s="59"/>
      <c r="E910" s="59"/>
      <c r="F910" s="59"/>
      <c r="G910" s="59"/>
      <c r="H910" s="59"/>
      <c r="I910" s="59"/>
    </row>
    <row r="911" spans="2:9" ht="13.5">
      <c r="B911" s="59"/>
      <c r="C911" s="59"/>
      <c r="D911" s="59"/>
      <c r="E911" s="59"/>
      <c r="F911" s="59"/>
      <c r="G911" s="59"/>
      <c r="H911" s="59"/>
      <c r="I911" s="59"/>
    </row>
    <row r="912" spans="2:9" ht="13.5">
      <c r="B912" s="59"/>
      <c r="C912" s="59"/>
      <c r="D912" s="59"/>
      <c r="E912" s="59"/>
      <c r="F912" s="59"/>
      <c r="G912" s="59"/>
      <c r="H912" s="59"/>
      <c r="I912" s="59"/>
    </row>
    <row r="913" spans="2:9" ht="13.5">
      <c r="B913" s="59"/>
      <c r="C913" s="59"/>
      <c r="D913" s="59"/>
      <c r="E913" s="59"/>
      <c r="F913" s="59"/>
      <c r="G913" s="59"/>
      <c r="H913" s="59"/>
      <c r="I913" s="59"/>
    </row>
    <row r="914" spans="2:9" ht="13.5">
      <c r="B914" s="59"/>
      <c r="C914" s="59"/>
      <c r="D914" s="59"/>
      <c r="E914" s="59"/>
      <c r="F914" s="59"/>
      <c r="G914" s="59"/>
      <c r="H914" s="59"/>
      <c r="I914" s="59"/>
    </row>
    <row r="915" spans="2:9" ht="13.5">
      <c r="B915" s="59"/>
      <c r="C915" s="59"/>
      <c r="D915" s="59"/>
      <c r="E915" s="59"/>
      <c r="F915" s="59"/>
      <c r="G915" s="59"/>
      <c r="H915" s="59"/>
      <c r="I915" s="59"/>
    </row>
    <row r="916" spans="2:9" ht="13.5">
      <c r="B916" s="59"/>
      <c r="C916" s="59"/>
      <c r="D916" s="59"/>
      <c r="E916" s="59"/>
      <c r="F916" s="59"/>
      <c r="G916" s="59"/>
      <c r="H916" s="59"/>
      <c r="I916" s="59"/>
    </row>
    <row r="917" spans="2:9" ht="13.5">
      <c r="B917" s="59"/>
      <c r="C917" s="59"/>
      <c r="D917" s="59"/>
      <c r="E917" s="59"/>
      <c r="F917" s="59"/>
      <c r="G917" s="59"/>
      <c r="H917" s="59"/>
      <c r="I917" s="59"/>
    </row>
    <row r="918" spans="2:9" ht="13.5">
      <c r="B918" s="59"/>
      <c r="C918" s="59"/>
      <c r="D918" s="59"/>
      <c r="E918" s="59"/>
      <c r="F918" s="59"/>
      <c r="G918" s="59"/>
      <c r="H918" s="59"/>
      <c r="I918" s="59"/>
    </row>
    <row r="919" spans="2:9" ht="13.5">
      <c r="B919" s="59"/>
      <c r="C919" s="59"/>
      <c r="D919" s="59"/>
      <c r="E919" s="59"/>
      <c r="F919" s="59"/>
      <c r="G919" s="59"/>
      <c r="H919" s="59"/>
      <c r="I919" s="59"/>
    </row>
    <row r="920" spans="2:9" ht="13.5">
      <c r="B920" s="59"/>
      <c r="C920" s="59"/>
      <c r="D920" s="59"/>
      <c r="E920" s="59"/>
      <c r="F920" s="59"/>
      <c r="G920" s="59"/>
      <c r="H920" s="59"/>
      <c r="I920" s="59"/>
    </row>
    <row r="921" spans="2:9" ht="13.5">
      <c r="B921" s="59"/>
      <c r="C921" s="59"/>
      <c r="D921" s="59"/>
      <c r="E921" s="59"/>
      <c r="F921" s="59"/>
      <c r="G921" s="59"/>
      <c r="H921" s="59"/>
      <c r="I921" s="59"/>
    </row>
    <row r="922" spans="2:9" ht="13.5">
      <c r="B922" s="59"/>
      <c r="C922" s="59"/>
      <c r="D922" s="59"/>
      <c r="E922" s="59"/>
      <c r="F922" s="59"/>
      <c r="G922" s="59"/>
      <c r="H922" s="59"/>
      <c r="I922" s="59"/>
    </row>
    <row r="923" spans="2:9" ht="13.5">
      <c r="B923" s="59"/>
      <c r="C923" s="59"/>
      <c r="D923" s="59"/>
      <c r="E923" s="59"/>
      <c r="F923" s="59"/>
      <c r="G923" s="59"/>
      <c r="H923" s="59"/>
      <c r="I923" s="59"/>
    </row>
    <row r="924" spans="2:9" ht="13.5">
      <c r="B924" s="59"/>
      <c r="C924" s="59"/>
      <c r="D924" s="59"/>
      <c r="E924" s="59"/>
      <c r="F924" s="59"/>
      <c r="G924" s="59"/>
      <c r="H924" s="59"/>
      <c r="I924" s="59"/>
    </row>
    <row r="925" spans="2:9" ht="13.5">
      <c r="B925" s="59"/>
      <c r="C925" s="59"/>
      <c r="D925" s="59"/>
      <c r="E925" s="59"/>
      <c r="F925" s="59"/>
      <c r="G925" s="59"/>
      <c r="H925" s="59"/>
      <c r="I925" s="59"/>
    </row>
    <row r="926" spans="2:9" ht="13.5">
      <c r="B926" s="59"/>
      <c r="C926" s="59"/>
      <c r="D926" s="59"/>
      <c r="E926" s="59"/>
      <c r="F926" s="59"/>
      <c r="G926" s="59"/>
      <c r="H926" s="59"/>
      <c r="I926" s="59"/>
    </row>
    <row r="927" spans="2:9" ht="13.5">
      <c r="B927" s="59"/>
      <c r="C927" s="59"/>
      <c r="D927" s="59"/>
      <c r="E927" s="59"/>
      <c r="F927" s="59"/>
      <c r="G927" s="59"/>
      <c r="H927" s="59"/>
      <c r="I927" s="59"/>
    </row>
    <row r="928" spans="2:9" ht="13.5">
      <c r="B928" s="59"/>
      <c r="C928" s="59"/>
      <c r="D928" s="59"/>
      <c r="E928" s="59"/>
      <c r="F928" s="59"/>
      <c r="G928" s="59"/>
      <c r="H928" s="59"/>
      <c r="I928" s="59"/>
    </row>
    <row r="929" spans="2:9" ht="13.5">
      <c r="B929" s="59"/>
      <c r="C929" s="59"/>
      <c r="D929" s="59"/>
      <c r="E929" s="59"/>
      <c r="F929" s="59"/>
      <c r="G929" s="59"/>
      <c r="H929" s="59"/>
      <c r="I929" s="59"/>
    </row>
    <row r="930" spans="2:9" ht="13.5">
      <c r="B930" s="59"/>
      <c r="C930" s="59"/>
      <c r="D930" s="59"/>
      <c r="E930" s="59"/>
      <c r="F930" s="59"/>
      <c r="G930" s="59"/>
      <c r="H930" s="59"/>
      <c r="I930" s="59"/>
    </row>
    <row r="931" spans="2:9" ht="13.5">
      <c r="B931" s="59"/>
      <c r="C931" s="59"/>
      <c r="D931" s="59"/>
      <c r="E931" s="59"/>
      <c r="F931" s="59"/>
      <c r="G931" s="59"/>
      <c r="H931" s="59"/>
      <c r="I931" s="59"/>
    </row>
    <row r="932" spans="2:9" ht="13.5">
      <c r="B932" s="59"/>
      <c r="C932" s="59"/>
      <c r="D932" s="59"/>
      <c r="E932" s="59"/>
      <c r="F932" s="59"/>
      <c r="G932" s="59"/>
      <c r="H932" s="59"/>
      <c r="I932" s="59"/>
    </row>
    <row r="933" spans="2:9" ht="13.5">
      <c r="B933" s="59"/>
      <c r="C933" s="59"/>
      <c r="D933" s="59"/>
      <c r="E933" s="59"/>
      <c r="F933" s="59"/>
      <c r="G933" s="59"/>
      <c r="H933" s="59"/>
      <c r="I933" s="59"/>
    </row>
    <row r="934" spans="2:9" ht="13.5">
      <c r="B934" s="59"/>
      <c r="C934" s="59"/>
      <c r="D934" s="59"/>
      <c r="E934" s="59"/>
      <c r="F934" s="59"/>
      <c r="G934" s="59"/>
      <c r="H934" s="59"/>
      <c r="I934" s="59"/>
    </row>
    <row r="935" spans="2:9" ht="13.5">
      <c r="B935" s="59"/>
      <c r="C935" s="59"/>
      <c r="D935" s="59"/>
      <c r="E935" s="59"/>
      <c r="F935" s="59"/>
      <c r="G935" s="59"/>
      <c r="H935" s="59"/>
      <c r="I935" s="59"/>
    </row>
    <row r="936" spans="2:9" ht="13.5">
      <c r="B936" s="59"/>
      <c r="C936" s="59"/>
      <c r="D936" s="59"/>
      <c r="E936" s="59"/>
      <c r="F936" s="59"/>
      <c r="G936" s="59"/>
      <c r="H936" s="59"/>
      <c r="I936" s="59"/>
    </row>
    <row r="937" spans="2:9" ht="13.5">
      <c r="B937" s="59"/>
      <c r="C937" s="59"/>
      <c r="D937" s="59"/>
      <c r="E937" s="59"/>
      <c r="F937" s="59"/>
      <c r="G937" s="59"/>
      <c r="H937" s="59"/>
      <c r="I937" s="59"/>
    </row>
    <row r="938" spans="2:9" ht="13.5">
      <c r="B938" s="59"/>
      <c r="C938" s="59"/>
      <c r="D938" s="59"/>
      <c r="E938" s="59"/>
      <c r="F938" s="59"/>
      <c r="G938" s="59"/>
      <c r="H938" s="59"/>
      <c r="I938" s="59"/>
    </row>
    <row r="939" spans="2:9" ht="13.5">
      <c r="B939" s="59"/>
      <c r="C939" s="59"/>
      <c r="D939" s="59"/>
      <c r="E939" s="59"/>
      <c r="F939" s="59"/>
      <c r="G939" s="59"/>
      <c r="H939" s="59"/>
      <c r="I939" s="59"/>
    </row>
    <row r="940" spans="2:9" ht="13.5">
      <c r="B940" s="59"/>
      <c r="C940" s="59"/>
      <c r="D940" s="59"/>
      <c r="E940" s="59"/>
      <c r="F940" s="59"/>
      <c r="G940" s="59"/>
      <c r="H940" s="59"/>
      <c r="I940" s="59"/>
    </row>
    <row r="941" spans="2:9" ht="13.5">
      <c r="B941" s="59"/>
      <c r="C941" s="59"/>
      <c r="D941" s="59"/>
      <c r="E941" s="59"/>
      <c r="F941" s="59"/>
      <c r="G941" s="59"/>
      <c r="H941" s="59"/>
      <c r="I941" s="59"/>
    </row>
    <row r="942" spans="2:9" ht="13.5">
      <c r="B942" s="59"/>
      <c r="C942" s="59"/>
      <c r="D942" s="59"/>
      <c r="E942" s="59"/>
      <c r="F942" s="59"/>
      <c r="G942" s="59"/>
      <c r="H942" s="59"/>
      <c r="I942" s="59"/>
    </row>
    <row r="943" spans="2:9" ht="13.5">
      <c r="B943" s="59"/>
      <c r="C943" s="59"/>
      <c r="D943" s="59"/>
      <c r="E943" s="59"/>
      <c r="F943" s="59"/>
      <c r="G943" s="59"/>
      <c r="H943" s="59"/>
      <c r="I943" s="59"/>
    </row>
    <row r="944" spans="2:9" ht="13.5">
      <c r="B944" s="59"/>
      <c r="C944" s="59"/>
      <c r="D944" s="59"/>
      <c r="E944" s="59"/>
      <c r="F944" s="59"/>
      <c r="G944" s="59"/>
      <c r="H944" s="59"/>
      <c r="I944" s="59"/>
    </row>
    <row r="945" spans="2:9" ht="13.5">
      <c r="B945" s="59"/>
      <c r="C945" s="59"/>
      <c r="D945" s="59"/>
      <c r="E945" s="59"/>
      <c r="F945" s="59"/>
      <c r="G945" s="59"/>
      <c r="H945" s="59"/>
      <c r="I945" s="59"/>
    </row>
    <row r="946" spans="2:9" ht="13.5">
      <c r="B946" s="59"/>
      <c r="C946" s="59"/>
      <c r="D946" s="59"/>
      <c r="E946" s="59"/>
      <c r="F946" s="59"/>
      <c r="G946" s="59"/>
      <c r="H946" s="59"/>
      <c r="I946" s="59"/>
    </row>
    <row r="947" spans="2:9" ht="13.5">
      <c r="B947" s="59"/>
      <c r="C947" s="59"/>
      <c r="D947" s="59"/>
      <c r="E947" s="59"/>
      <c r="F947" s="59"/>
      <c r="G947" s="59"/>
      <c r="H947" s="59"/>
      <c r="I947" s="59"/>
    </row>
    <row r="948" spans="2:9" ht="13.5">
      <c r="B948" s="59"/>
      <c r="C948" s="59"/>
      <c r="D948" s="59"/>
      <c r="E948" s="59"/>
      <c r="F948" s="59"/>
      <c r="G948" s="59"/>
      <c r="H948" s="59"/>
      <c r="I948" s="59"/>
    </row>
    <row r="949" spans="2:9" ht="13.5">
      <c r="B949" s="59"/>
      <c r="C949" s="59"/>
      <c r="D949" s="59"/>
      <c r="E949" s="59"/>
      <c r="F949" s="59"/>
      <c r="G949" s="59"/>
      <c r="H949" s="59"/>
      <c r="I949" s="59"/>
    </row>
  </sheetData>
  <sheetProtection/>
  <mergeCells count="21">
    <mergeCell ref="M11:M13"/>
    <mergeCell ref="U12:U13"/>
    <mergeCell ref="N10:U10"/>
    <mergeCell ref="N11:U11"/>
    <mergeCell ref="N12:N13"/>
    <mergeCell ref="O12:Q12"/>
    <mergeCell ref="B10:I10"/>
    <mergeCell ref="B11:I11"/>
    <mergeCell ref="C12:E12"/>
    <mergeCell ref="B12:B13"/>
    <mergeCell ref="F12:F13"/>
    <mergeCell ref="R12:R13"/>
    <mergeCell ref="K10:M10"/>
    <mergeCell ref="T12:T13"/>
    <mergeCell ref="G12:G13"/>
    <mergeCell ref="H12:H13"/>
    <mergeCell ref="I12:I13"/>
    <mergeCell ref="S12:S13"/>
    <mergeCell ref="J10:J13"/>
    <mergeCell ref="K11:K13"/>
    <mergeCell ref="L11:L13"/>
  </mergeCells>
  <printOptions horizontalCentered="1"/>
  <pageMargins left="0.5" right="0.5" top="0.75" bottom="0.75" header="0.5" footer="0.5"/>
  <pageSetup fitToHeight="1" fitToWidth="1" horizontalDpi="600" verticalDpi="600" orientation="portrait" scale="2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4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6384" width="9.140625" style="30" customWidth="1"/>
  </cols>
  <sheetData>
    <row r="2" spans="1:12" ht="13.5">
      <c r="A2" s="71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3" ht="13.5">
      <c r="A3" s="68" t="s">
        <v>32</v>
      </c>
      <c r="B3" s="59"/>
      <c r="C3" s="59"/>
    </row>
    <row r="4" spans="1:3" ht="13.5">
      <c r="A4" s="68" t="s">
        <v>58</v>
      </c>
      <c r="B4" s="59"/>
      <c r="C4" s="59"/>
    </row>
    <row r="5" spans="1:3" ht="13.5">
      <c r="A5" s="68" t="s">
        <v>116</v>
      </c>
      <c r="B5" s="59"/>
      <c r="C5" s="59"/>
    </row>
    <row r="6" spans="1:3" ht="13.5">
      <c r="A6" s="33"/>
      <c r="B6" s="59"/>
      <c r="C6" s="59"/>
    </row>
    <row r="7" spans="1:12" ht="13.5">
      <c r="A7" s="71" t="s">
        <v>78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ht="13.5">
      <c r="A8" s="31" t="s">
        <v>106</v>
      </c>
    </row>
    <row r="9" spans="1:3" ht="13.5">
      <c r="A9" s="31" t="s">
        <v>107</v>
      </c>
      <c r="B9" s="59"/>
      <c r="C9" s="59"/>
    </row>
    <row r="10" spans="1:3" ht="13.5">
      <c r="A10" s="32" t="s">
        <v>61</v>
      </c>
      <c r="B10" s="59" t="s">
        <v>62</v>
      </c>
      <c r="C10" s="59"/>
    </row>
    <row r="11" spans="1:3" ht="13.5">
      <c r="A11" s="31"/>
      <c r="B11" s="69" t="s">
        <v>63</v>
      </c>
      <c r="C11" s="59"/>
    </row>
    <row r="12" spans="1:3" ht="13.5">
      <c r="A12" s="31"/>
      <c r="B12" s="69" t="s">
        <v>64</v>
      </c>
      <c r="C12" s="59"/>
    </row>
    <row r="13" spans="1:3" ht="13.5">
      <c r="A13" s="31"/>
      <c r="B13" s="69" t="s">
        <v>65</v>
      </c>
      <c r="C13" s="59"/>
    </row>
    <row r="14" spans="1:3" ht="13.5">
      <c r="A14" s="31"/>
      <c r="B14" s="69" t="s">
        <v>66</v>
      </c>
      <c r="C14" s="59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6384" width="8.8515625" style="0" customWidth="1"/>
  </cols>
  <sheetData>
    <row r="1" ht="12.75">
      <c r="A1" s="2" t="s">
        <v>15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Microsoft Office User</cp:lastModifiedBy>
  <cp:lastPrinted>2015-01-08T13:52:01Z</cp:lastPrinted>
  <dcterms:created xsi:type="dcterms:W3CDTF">2000-04-03T18:55:21Z</dcterms:created>
  <dcterms:modified xsi:type="dcterms:W3CDTF">2022-10-12T19:42:57Z</dcterms:modified>
  <cp:category/>
  <cp:version/>
  <cp:contentType/>
  <cp:contentStatus/>
</cp:coreProperties>
</file>